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2097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<sst xmlns="http://schemas.openxmlformats.org/spreadsheetml/2006/main" count="54" uniqueCount="49">
  <si>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</si>
  <si>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</si>
  <si>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</si>
  <si>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</si>
  <si>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</si>
  <si>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</si>
  <si>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</si>
  <si>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</si>
  <si>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</si>
  <si>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</si>
  <si>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</si>
  <si>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</si>
  <si>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</si>
  <si>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</si>
  <si>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</si>
  <si>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</si>
  <si>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</si>
  <si>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</si>
  <si>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</si>
  <si>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</si>
  <si>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</si>
  <si>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</si>
  <si>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</si>
  <si>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</si>
  <si>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</si>
  <si>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</si>
  <si>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</si>
  <si>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</si>
  <si>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</si>
  <si>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</si>
  <si>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</si>
  <si>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</si>
  <si>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</si>
  <si>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</si>
  <si>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</si>
  <si>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</si>
  <si>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</si>
  <si>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</si>
  <si>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</si>
  <si>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</si>
  <si>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</si>
  <si>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EK CMi</t>
  </si>
  <si>
    <t>2013a</t>
  </si>
  <si>
    <t>G4833-1925</t>
  </si>
  <si>
    <t>EB</t>
  </si>
  <si>
    <t>pr_3?</t>
  </si>
  <si>
    <t>BRNO</t>
  </si>
  <si>
    <t>GCVS</t>
  </si>
  <si>
    <t>OEJV 212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</si>
</sst>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0" fillId="34" borderId="11" xfId="0" applyFont="1" applyFill="1" applyBorder="1" applyAlignment="1">
      <alignment vertical="center"/>
    </xf>
    <xf numFmtId="0" fontId="12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EK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5700201"/>
        <c:axId val="52866354"/>
      </c:scatterChart>
      <c:valAx>
        <c:axId val="3570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6354"/>
        <c:crosses val="autoZero"/>
        <c:crossBetween val="midCat"/>
        <c:dispUnits/>
      </c:valAx>
      <c:valAx>
        <c:axId val="5286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02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8" ht="20.25">
      <c r="A1" s="1" t="str">
        <f>F1&amp;" / GSC "&amp;RIGHT(I1,9)</f>
        <v>EK CMi / GSC 4833-1925</v>
      </c>
      <c r="F1" s="34" t="s">
        <v>41</v>
      </c>
      <c r="G1" s="31" t="s">
        <v>42</v>
      </c>
      <c r="H1" s="35"/>
      <c r="I1" s="36" t="s">
        <v>43</v>
      </c>
      <c r="J1" s="37" t="s">
        <v>41</v>
      </c>
      <c r="K1" s="38">
        <v>7.5717</v>
      </c>
      <c r="L1" s="39">
        <v>-0.0501</v>
      </c>
      <c r="M1" s="40">
        <v>54461.78</v>
      </c>
      <c r="N1" s="40">
        <v>0.660752</v>
      </c>
      <c r="O1" s="41" t="s">
        <v>44</v>
      </c>
      <c r="P1" s="42">
        <v>11.53</v>
      </c>
      <c r="Q1" s="42">
        <v>11.97</v>
      </c>
      <c r="R1" s="43" t="s">
        <v>45</v>
      </c>
    </row>
    <row r="2" spans="1:4" ht="12.75">
      <c r="A2" t="s">
        <v>23</v>
      </c>
      <c r="B2" t="str">
        <f>O1</f>
        <v>EB</v>
      </c>
      <c r="C2" s="30"/>
      <c r="D2" s="3"/>
    </row>
    <row r="3" ht="13.5" thickBot="1"/>
    <row r="4" spans="1:4" ht="14.25" thickBot="1" thickTop="1">
      <c r="A4" s="5" t="s">
        <v>0</v>
      </c>
      <c r="C4" s="27">
        <v>54467.7174</v>
      </c>
      <c r="D4" s="28">
        <v>0.66075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54461.78</v>
      </c>
      <c r="D7" s="29" t="s">
        <v>46</v>
      </c>
    </row>
    <row r="8" spans="1:4" ht="12.75">
      <c r="A8" t="s">
        <v>3</v>
      </c>
      <c r="C8" s="8">
        <f>N1</f>
        <v>0.660752</v>
      </c>
      <c r="D8" s="29" t="s">
        <v>46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-0.004681988319447638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2.5051485363931025E-07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58902.69119372201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0.6607522505148536</v>
      </c>
      <c r="E16" s="14" t="s">
        <v>30</v>
      </c>
      <c r="F16" s="33">
        <f ca="1">NOW()+15018.5+$C$5/24</f>
        <v>59904.491273726846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8238</v>
      </c>
    </row>
    <row r="18" spans="1:6" ht="14.25" thickBot="1" thickTop="1">
      <c r="A18" s="16" t="s">
        <v>5</v>
      </c>
      <c r="B18" s="10"/>
      <c r="C18" s="19">
        <f>+C15</f>
        <v>58902.69119372201</v>
      </c>
      <c r="D18" s="20">
        <f>+C16</f>
        <v>0.6607522505148536</v>
      </c>
      <c r="E18" s="14" t="s">
        <v>36</v>
      </c>
      <c r="F18" s="23">
        <f>ROUND(2*(F16-$C$15)/$C$16,0)/2+F15</f>
        <v>1517</v>
      </c>
    </row>
    <row r="19" spans="5:6" ht="13.5" thickTop="1">
      <c r="E19" s="14" t="s">
        <v>31</v>
      </c>
      <c r="F19" s="18">
        <f>+$C$15+$C$16*F18-15018.5-$C$5/24</f>
        <v>44886.948191086376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54461.78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-0.004681988319447638</v>
      </c>
      <c r="Q21" s="2">
        <f>+C21-15018.5</f>
        <v>39443.28</v>
      </c>
    </row>
    <row r="22" spans="1:17" ht="12.75">
      <c r="A22" t="s">
        <v>47</v>
      </c>
      <c r="C22" s="8">
        <v>54467.7174</v>
      </c>
      <c r="D22" s="8" t="s">
        <v>13</v>
      </c>
      <c r="E22">
        <f>+(C22-C$7)/C$8</f>
        <v>8.985822214692542</v>
      </c>
      <c r="F22">
        <f>ROUND(2*E22,0)/2</f>
        <v>9</v>
      </c>
      <c r="G22">
        <f>+C22-(C$7+F22*C$8)</f>
        <v>-0.009367999999085441</v>
      </c>
      <c r="K22">
        <f>+G22</f>
        <v>-0.009367999999085441</v>
      </c>
      <c r="O22">
        <f>+C$11+C$12*$F22</f>
        <v>-0.004679733685764884</v>
      </c>
      <c r="Q22" s="2">
        <f>+C22-15018.5</f>
        <v>39449.2174</v>
      </c>
    </row>
    <row r="23" spans="1:17" ht="12.75">
      <c r="A23" s="44" t="s">
        <v>48</v>
      </c>
      <c r="C23" s="8">
        <v>58902.6912</v>
      </c>
      <c r="D23" s="8">
        <v>0.0008</v>
      </c>
      <c r="E23">
        <f>+(C23-C$7)/C$8</f>
        <v>6720.995471826044</v>
      </c>
      <c r="F23">
        <f>ROUND(2*E23,0)/2</f>
        <v>6721</v>
      </c>
      <c r="G23">
        <f>+C23-(C$7+F23*C$8)</f>
        <v>-0.0029919999942649156</v>
      </c>
      <c r="K23">
        <f>+G23</f>
        <v>-0.0029919999942649156</v>
      </c>
      <c r="O23">
        <f>+C$11+C$12*$F23</f>
        <v>-0.0029982779881378343</v>
      </c>
      <c r="Q23" s="2">
        <f>+C23-15018.5</f>
        <v>43884.1912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2022-11-20T22:47:26Z</dcterms:modified>
  <cp:category/>
  <cp:version/>
  <cp:contentType/>
  <cp:contentStatus/>
</cp:coreProperties>
</file>