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<sst xmlns="http://schemas.openxmlformats.org/spreadsheetml/2006/main" count="58" uniqueCount="52">
  <si>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</si>
  <si>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</si>
  <si>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</si>
  <si>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</si>
  <si>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</si>
  <si>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</si>
  <si>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</si>
  <si>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</si>
  <si>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</si>
  <si>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</si>
  <si>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</si>
  <si>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</si>
  <si>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</si>
  <si>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</si>
  <si>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</si>
  <si>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</si>
  <si>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</si>
  <si>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</si>
  <si>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</si>
  <si>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</si>
  <si>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</si>
  <si>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</si>
  <si>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</si>
  <si>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</si>
  <si>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</si>
  <si>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</si>
  <si>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</si>
  <si>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</si>
  <si>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</si>
  <si>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</si>
  <si>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</si>
  <si>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</si>
  <si>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</si>
  <si>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</si>
  <si>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</si>
  <si>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</si>
  <si>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</si>
  <si>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</si>
  <si>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</si>
  <si>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</si>
  <si>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</si>
  <si>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</si>
  <si>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</si>
  <si>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G0167-0251</t>
  </si>
  <si>
    <t>IBVS 5945</t>
  </si>
  <si>
    <t>II</t>
  </si>
  <si>
    <t>IBVS 5992</t>
  </si>
  <si>
    <t>IBVS 6029</t>
  </si>
  <si>
    <t>VSX</t>
  </si>
  <si>
    <t>GSC 0167-0251</t>
  </si>
  <si>
    <t>G0167-0251_CMi.xls</t>
  </si>
  <si>
    <t>CMi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</si>
</sst>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XX Xxx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0.0008</c:v>
                  </c:pt>
                  <c:pt idx="2">
                    <c:v>0.0003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0.0008</c:v>
                  </c:pt>
                  <c:pt idx="2">
                    <c:v>0.0003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0.0003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0.0003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0.0003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0.0003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0.0003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0.0003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0.0003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0.0003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0.0003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0.0003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0.0003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0.0003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39523183"/>
        <c:axId val="20164328"/>
      </c:scatterChart>
      <c:valAx>
        <c:axId val="395231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64328"/>
        <c:crosses val="autoZero"/>
        <c:crossBetween val="midCat"/>
        <c:dispUnits/>
      </c:valAx>
      <c:valAx>
        <c:axId val="20164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2318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4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0</xdr:row>
      <xdr:rowOff>38100</xdr:rowOff>
    </xdr:from>
    <xdr:to>
      <xdr:col>16</xdr:col>
      <xdr:colOff>314325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3981450" y="3810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49</v>
      </c>
      <c r="E1" t="s">
        <v>50</v>
      </c>
    </row>
    <row r="2" spans="1:6" ht="12.75">
      <c r="A2" t="s">
        <v>24</v>
      </c>
      <c r="B2" t="s">
        <v>13</v>
      </c>
      <c r="C2" s="31" t="s">
        <v>42</v>
      </c>
      <c r="D2" s="3" t="s">
        <v>51</v>
      </c>
      <c r="E2" s="32" t="s">
        <v>43</v>
      </c>
      <c r="F2">
        <v>0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53818.541</v>
      </c>
      <c r="D7" s="30" t="s">
        <v>48</v>
      </c>
    </row>
    <row r="8" spans="1:4" ht="12.75">
      <c r="A8" t="s">
        <v>3</v>
      </c>
      <c r="C8" s="8">
        <v>0.289606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-0.0002412693031234041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-6.010931504459255E-07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59895.847437384255</v>
      </c>
    </row>
    <row r="15" spans="1:5" ht="12.75">
      <c r="A15" s="12" t="s">
        <v>17</v>
      </c>
      <c r="B15" s="10"/>
      <c r="C15" s="13">
        <f>(C7+C11)+(C8+C12)*INT(MAX(F21:F3533))</f>
        <v>55979.5762453736</v>
      </c>
      <c r="D15" s="14" t="s">
        <v>39</v>
      </c>
      <c r="E15" s="15">
        <f>ROUND(2*(E14-$C$7)/$C$8,0)/2+E13</f>
        <v>20985.5</v>
      </c>
    </row>
    <row r="16" spans="1:5" ht="12.75">
      <c r="A16" s="16" t="s">
        <v>4</v>
      </c>
      <c r="B16" s="10"/>
      <c r="C16" s="17">
        <f>+C8+C12</f>
        <v>0.28960539890684955</v>
      </c>
      <c r="D16" s="14" t="s">
        <v>40</v>
      </c>
      <c r="E16" s="24">
        <f>ROUND(2*(E14-$C$15)/$C$16,0)/2+E13</f>
        <v>13524</v>
      </c>
    </row>
    <row r="17" spans="1:5" ht="13.5" thickBot="1">
      <c r="A17" s="14" t="s">
        <v>30</v>
      </c>
      <c r="B17" s="10"/>
      <c r="C17" s="10">
        <f>COUNT(C21:C2191)</f>
        <v>4</v>
      </c>
      <c r="D17" s="14" t="s">
        <v>34</v>
      </c>
      <c r="E17" s="18">
        <f>+$C$15+$C$16*E16-15018.5-$C$9/24</f>
        <v>44878.09549352317</v>
      </c>
    </row>
    <row r="18" spans="1:5" ht="14.25" thickBot="1" thickTop="1">
      <c r="A18" s="16" t="s">
        <v>5</v>
      </c>
      <c r="B18" s="10"/>
      <c r="C18" s="19">
        <f>+C15</f>
        <v>55979.5762453736</v>
      </c>
      <c r="D18" s="20">
        <f>+C16</f>
        <v>0.28960539890684955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0.0009908854327252718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53818.541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-0.0002412693031234041</v>
      </c>
      <c r="Q21" s="2">
        <f>+C21-15018.5</f>
        <v>38800.041</v>
      </c>
      <c r="S21">
        <f>+(O21-G21)^2</f>
        <v>5.821087662965305E-08</v>
      </c>
    </row>
    <row r="22" spans="1:19" ht="12.75">
      <c r="A22" s="33" t="s">
        <v>44</v>
      </c>
      <c r="B22" s="34" t="s">
        <v>45</v>
      </c>
      <c r="C22" s="33">
        <v>55268.7385</v>
      </c>
      <c r="D22" s="33">
        <v>0.0008</v>
      </c>
      <c r="E22">
        <f>+(C22-C$7)/C$8</f>
        <v>5007.48430626438</v>
      </c>
      <c r="F22">
        <f>ROUND(2*E22,0)/2</f>
        <v>5007.5</v>
      </c>
      <c r="G22">
        <f>+C22-(C$7+F22*C$8)</f>
        <v>-0.004544999996141996</v>
      </c>
      <c r="I22">
        <f>+G22</f>
        <v>-0.004544999996141996</v>
      </c>
      <c r="O22">
        <f>+C$11+C$12*$F22</f>
        <v>-0.003251243253981376</v>
      </c>
      <c r="Q22" s="2">
        <f>+C22-15018.5</f>
        <v>40250.2385</v>
      </c>
      <c r="S22">
        <f>+(O22-G22)^2</f>
        <v>1.6738065078860619E-06</v>
      </c>
    </row>
    <row r="23" spans="1:19" ht="12.75">
      <c r="A23" s="33" t="s">
        <v>46</v>
      </c>
      <c r="B23" s="34" t="s">
        <v>45</v>
      </c>
      <c r="C23" s="33">
        <v>55617.7154</v>
      </c>
      <c r="D23" s="33">
        <v>0.0003</v>
      </c>
      <c r="E23">
        <f>+(C23-C$7)/C$8</f>
        <v>6212.490072719501</v>
      </c>
      <c r="F23">
        <f>ROUND(2*E23,0)/2</f>
        <v>6212.5</v>
      </c>
      <c r="G23">
        <f>+C23-(C$7+F23*C$8)</f>
        <v>-0.002874999998311978</v>
      </c>
      <c r="I23">
        <f>+G23</f>
        <v>-0.002874999998311978</v>
      </c>
      <c r="O23">
        <f>+C$11+C$12*$F23</f>
        <v>-0.003975560500268717</v>
      </c>
      <c r="Q23" s="2">
        <f>+C23-15018.5</f>
        <v>40599.2154</v>
      </c>
      <c r="S23">
        <f>+(O23-G23)^2</f>
        <v>1.2112334184672687E-06</v>
      </c>
    </row>
    <row r="24" spans="1:19" ht="12.75">
      <c r="A24" s="35" t="s">
        <v>47</v>
      </c>
      <c r="B24" s="36" t="s">
        <v>45</v>
      </c>
      <c r="C24" s="35">
        <v>55979.721</v>
      </c>
      <c r="D24" s="35">
        <v>0.0003</v>
      </c>
      <c r="E24">
        <f>+(C24-C$7)/C$8</f>
        <v>7462.483512081933</v>
      </c>
      <c r="F24">
        <f>ROUND(2*E24,0)/2</f>
        <v>7462.5</v>
      </c>
      <c r="G24">
        <f>+C24-(C$7+F24*C$8)</f>
        <v>-0.004775000001245644</v>
      </c>
      <c r="I24">
        <f>+G24</f>
        <v>-0.004775000001245644</v>
      </c>
      <c r="O24">
        <f>+C$11+C$12*$F24</f>
        <v>-0.004726926938326123</v>
      </c>
      <c r="Q24" s="2">
        <f>+C24-15018.5</f>
        <v>40961.221</v>
      </c>
      <c r="S24">
        <f>+(O24-G24)^2</f>
        <v>2.3110193784642435E-09</v>
      </c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2022-11-12T07:20:18Z</dcterms:modified>
  <cp:category/>
  <cp:version/>
  <cp:contentType/>
  <cp:contentStatus/>
</cp:coreProperties>
</file>