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350" windowHeight="145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<sst xmlns="http://schemas.openxmlformats.org/spreadsheetml/2006/main" count="51" uniqueCount="47">
  <si>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</si>
  <si>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</si>
  <si>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</si>
  <si>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</si>
  <si>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</si>
  <si>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</si>
  <si>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</si>
  <si>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</si>
  <si>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</si>
  <si>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</si>
  <si>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</si>
  <si>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</si>
  <si>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</si>
  <si>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</si>
  <si>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</si>
  <si>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</si>
  <si>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</si>
  <si>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</si>
  <si>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</si>
  <si>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</si>
  <si>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</si>
  <si>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</si>
  <si>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</si>
  <si>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</si>
  <si>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</si>
  <si>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</si>
  <si>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</si>
  <si>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</si>
  <si>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</si>
  <si>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</si>
  <si>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</si>
  <si>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</si>
  <si>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</si>
  <si>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</si>
  <si>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</si>
  <si>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</si>
  <si>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</si>
  <si>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</si>
  <si>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</si>
  <si>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BAD</t>
  </si>
  <si>
    <t>GCVS 4</t>
  </si>
  <si>
    <t>EW</t>
  </si>
  <si>
    <t>FI CVn / GSC 2542-0136</t>
  </si>
  <si>
    <t>IBVS 6118</t>
  </si>
  <si>
    <t>I</t>
  </si>
  <si>
    <t>vis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</si>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</sst>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Arial Unicode MS"/>
      <family val="0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  <xf numFmtId="0" fontId="32" fillId="24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0.0028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crossBetween val="midCat"/>
        <c:dispUnits/>
      </c:val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17</xdr:col>
      <xdr:colOff>114300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448175" y="1905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42</v>
      </c>
    </row>
    <row r="2" spans="1:4" ht="12.75">
      <c r="A2" t="s">
        <v>26</v>
      </c>
      <c r="B2" t="s">
        <v>41</v>
      </c>
      <c r="D2" s="3"/>
    </row>
    <row r="3" ht="13.5" thickBot="1"/>
    <row r="4" spans="1:4" ht="14.25" thickBot="1" thickTop="1">
      <c r="A4" s="5" t="s">
        <v>3</v>
      </c>
      <c r="C4" s="8">
        <v>51579.42</v>
      </c>
      <c r="D4" s="9">
        <v>0.33405</v>
      </c>
    </row>
    <row r="5" spans="1:4" ht="13.5" thickTop="1">
      <c r="A5" s="11" t="s">
        <v>31</v>
      </c>
      <c r="B5" s="12"/>
      <c r="C5" s="13">
        <v>-9.5</v>
      </c>
      <c r="D5" s="12" t="s">
        <v>32</v>
      </c>
    </row>
    <row r="6" ht="12.75">
      <c r="A6" s="5" t="s">
        <v>4</v>
      </c>
    </row>
    <row r="7" spans="1:4" ht="12.75">
      <c r="A7" t="s">
        <v>5</v>
      </c>
      <c r="C7" s="30">
        <v>51579.42</v>
      </c>
      <c r="D7" s="29" t="s">
        <v>40</v>
      </c>
    </row>
    <row r="8" spans="1:4" ht="12.75">
      <c r="A8" t="s">
        <v>6</v>
      </c>
      <c r="C8" s="30">
        <v>0.33405</v>
      </c>
      <c r="D8" s="29" t="s">
        <v>40</v>
      </c>
    </row>
    <row r="9" spans="1:4" ht="12.75">
      <c r="A9" s="26" t="s">
        <v>35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22</v>
      </c>
      <c r="D10" s="4" t="s">
        <v>23</v>
      </c>
      <c r="E10" s="12"/>
    </row>
    <row r="11" spans="1:5" ht="12.75">
      <c r="A11" s="12" t="s">
        <v>18</v>
      </c>
      <c r="B11" s="12"/>
      <c r="C11" s="23">
        <f ca="1">INTERCEPT(INDIRECT($D$9):G992,INDIRECT($C$9):F992)</f>
        <v>-0.15522471053114809</v>
      </c>
      <c r="D11" s="3"/>
      <c r="E11" s="12"/>
    </row>
    <row r="12" spans="1:5" ht="12.75">
      <c r="A12" s="12" t="s">
        <v>19</v>
      </c>
      <c r="B12" s="12"/>
      <c r="C12" s="23">
        <f ca="1">SLOPE(INDIRECT($D$9):G992,INDIRECT($C$9):F992)</f>
        <v>1.2945270483853159E-05</v>
      </c>
      <c r="D12" s="3"/>
      <c r="E12" s="12"/>
    </row>
    <row r="13" spans="1:3" ht="12.75">
      <c r="A13" s="12" t="s">
        <v>21</v>
      </c>
      <c r="B13" s="12"/>
      <c r="C13" s="3" t="s">
        <v>16</v>
      </c>
    </row>
    <row r="14" spans="1:3" ht="12.75">
      <c r="A14" s="12"/>
      <c r="B14" s="12"/>
      <c r="C14" s="12"/>
    </row>
    <row r="15" spans="1:6" ht="12.75">
      <c r="A15" s="14" t="s">
        <v>20</v>
      </c>
      <c r="B15" s="12"/>
      <c r="C15" s="15">
        <f>(C7+C11)+(C8+C12)*INT(MAX(F21:F3533))</f>
        <v>57483.49327</v>
      </c>
      <c r="E15" s="16" t="s">
        <v>36</v>
      </c>
      <c r="F15" s="13">
        <v>1</v>
      </c>
    </row>
    <row r="16" spans="1:6" ht="12.75">
      <c r="A16" s="18" t="s">
        <v>7</v>
      </c>
      <c r="B16" s="12"/>
      <c r="C16" s="19">
        <f>+C8+C12</f>
        <v>0.33406294527048386</v>
      </c>
      <c r="E16" s="16" t="s">
        <v>33</v>
      </c>
      <c r="F16" s="17">
        <f ca="1">NOW()+15018.5+$C$5/24</f>
        <v>59896.73689039351</v>
      </c>
    </row>
    <row r="17" spans="1:6" ht="13.5" thickBot="1">
      <c r="A17" s="16" t="s">
        <v>30</v>
      </c>
      <c r="B17" s="12"/>
      <c r="C17" s="12">
        <f>COUNT(C21:C2191)</f>
        <v>3</v>
      </c>
      <c r="E17" s="16" t="s">
        <v>37</v>
      </c>
      <c r="F17" s="17">
        <f>ROUND(2*(F16-$C$7)/$C$8,0)/2+F15</f>
        <v>24899.5</v>
      </c>
    </row>
    <row r="18" spans="1:6" ht="14.25" thickBot="1" thickTop="1">
      <c r="A18" s="18" t="s">
        <v>8</v>
      </c>
      <c r="B18" s="12"/>
      <c r="C18" s="21">
        <f>+C15</f>
        <v>57483.49327</v>
      </c>
      <c r="D18" s="22">
        <f>+C16</f>
        <v>0.33406294527048386</v>
      </c>
      <c r="E18" s="16" t="s">
        <v>38</v>
      </c>
      <c r="F18" s="25">
        <f>ROUND(2*(F16-$C$15)/$C$16,0)/2+F15</f>
        <v>7225</v>
      </c>
    </row>
    <row r="19" spans="5:6" ht="13.5" thickTop="1">
      <c r="E19" s="16" t="s">
        <v>34</v>
      </c>
      <c r="F19" s="20">
        <f>+$C$15+$C$16*F18-15018.5-$C$5/24</f>
        <v>44878.99388291258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45</v>
      </c>
      <c r="J20" s="7" t="s">
        <v>0</v>
      </c>
      <c r="K20" s="7" t="s">
        <v>1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8" t="s">
        <v>39</v>
      </c>
    </row>
    <row r="21" spans="1:17" ht="12.75">
      <c r="A21" s="29" t="s">
        <v>40</v>
      </c>
      <c r="C21" s="10">
        <f>+C$7</f>
        <v>51579.42</v>
      </c>
      <c r="D21" s="10" t="s">
        <v>16</v>
      </c>
      <c r="E21">
        <f>+(C21-C$7)/C$8</f>
        <v>0</v>
      </c>
      <c r="F21" s="38">
        <f>ROUND(2*E21,0)/2+0.5</f>
        <v>0.5</v>
      </c>
      <c r="G21">
        <f>+C21-(C$7+F21*C$8)</f>
        <v>-0.167025000002468</v>
      </c>
      <c r="I21">
        <f>+G21</f>
        <v>-0.167025000002468</v>
      </c>
      <c r="O21">
        <f>+C$11+C$12*$F21</f>
        <v>-0.15521823789590616</v>
      </c>
      <c r="Q21" s="2">
        <f>+C21-15018.5</f>
        <v>36560.92</v>
      </c>
    </row>
    <row r="22" spans="1:17" ht="12.75">
      <c r="A22" s="31" t="s">
        <v>43</v>
      </c>
      <c r="B22" s="32" t="s">
        <v>44</v>
      </c>
      <c r="C22" s="33">
        <v>56427.5203</v>
      </c>
      <c r="D22" s="34">
        <v>0.002</v>
      </c>
      <c r="E22">
        <f>+(C22-C$7)/C$8</f>
        <v>14513.097739859297</v>
      </c>
      <c r="F22">
        <f>ROUND(2*E22,0)/2</f>
        <v>14513</v>
      </c>
      <c r="G22">
        <f>+C22-(C$7+F22*C$8)</f>
        <v>0.03265000000101281</v>
      </c>
      <c r="K22">
        <f>+G22</f>
        <v>0.03265000000101281</v>
      </c>
      <c r="O22">
        <f>+C$11+C$12*$F22</f>
        <v>0.03265000000101281</v>
      </c>
      <c r="Q22" s="2">
        <f>+C22-15018.5</f>
        <v>41409.0203</v>
      </c>
    </row>
    <row r="23" spans="1:17" ht="12.75">
      <c r="A23" s="35" t="s">
        <v>46</v>
      </c>
      <c r="B23" s="36" t="s">
        <v>44</v>
      </c>
      <c r="C23" s="37">
        <v>57483.49327</v>
      </c>
      <c r="D23" s="37">
        <v>0.0028</v>
      </c>
      <c r="E23">
        <f>+(C23-C$7)/C$8</f>
        <v>17674.220236491547</v>
      </c>
      <c r="F23">
        <f>ROUND(2*E23,0)/2</f>
        <v>17674</v>
      </c>
      <c r="G23">
        <f>+C23-(C$7+F23*C$8)</f>
        <v>0.07357000000047265</v>
      </c>
      <c r="K23">
        <f>+G23</f>
        <v>0.07357000000047265</v>
      </c>
      <c r="O23">
        <f>+C$11+C$12*$F23</f>
        <v>0.07357000000047265</v>
      </c>
      <c r="Q23" s="2">
        <f>+C23-15018.5</f>
        <v>42464.99327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hyperlinks>
    <hyperlink ref="H1135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