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75" windowWidth="8415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<sst xmlns="http://schemas.openxmlformats.org/spreadsheetml/2006/main" count="52" uniqueCount="47">
  <si>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</si>
  <si>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</si>
  <si>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</si>
  <si>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</si>
  <si>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</si>
  <si>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</si>
  <si>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</si>
  <si>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</si>
  <si>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</si>
  <si>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</si>
  <si>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</si>
  <si>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</si>
  <si>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</si>
  <si>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</si>
  <si>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</si>
  <si>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</si>
  <si>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</si>
  <si>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</si>
  <si>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</si>
  <si>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</si>
  <si>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</si>
  <si>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</si>
  <si>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</si>
  <si>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</si>
  <si>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</si>
  <si>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</si>
  <si>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</si>
  <si>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</si>
  <si>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</si>
  <si>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</si>
  <si>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</si>
  <si>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</si>
  <si>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</si>
  <si>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</si>
  <si>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</si>
  <si>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</si>
  <si>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UX CVn / GSC 2529-0746</t>
  </si>
  <si>
    <t>ELL+E:</t>
  </si>
  <si>
    <t>OEJV 0107</t>
  </si>
  <si>
    <t>I</t>
  </si>
  <si>
    <t>OEJV</t>
  </si>
  <si>
    <t>Nelson</t>
  </si>
  <si>
    <t>IBVS 6018</t>
  </si>
  <si>
    <t>OEJV 0160</t>
  </si>
  <si>
    <t>RHN 2016</t>
  </si>
  <si>
    <t>Add cycle</t>
  </si>
  <si>
    <t>Old Cycle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</si>
</sst>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UX CVn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"/>
          <c:w val="0.914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0.0001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325306"/>
        <c:axId val="38927755"/>
      </c:scatterChart>
      <c:valAx>
        <c:axId val="43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7755"/>
        <c:crosses val="autoZero"/>
        <c:crossBetween val="midCat"/>
        <c:dispUnits/>
      </c:valAx>
      <c:valAx>
        <c:axId val="38927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53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95"/>
          <c:y val="0.934"/>
          <c:w val="0.66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628650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C4" sqref="C4:C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4" ht="12.75">
      <c r="A2" t="s">
        <v>24</v>
      </c>
      <c r="B2" s="12" t="s">
        <v>37</v>
      </c>
      <c r="C2" s="3"/>
      <c r="D2" s="3"/>
    </row>
    <row r="3" ht="13.5" thickBot="1"/>
    <row r="4" spans="1:4" ht="14.25" thickBot="1" thickTop="1">
      <c r="A4" s="5" t="s">
        <v>0</v>
      </c>
      <c r="C4" s="8">
        <v>41096.183</v>
      </c>
      <c r="D4" s="9">
        <v>0.573703</v>
      </c>
    </row>
    <row r="5" spans="1:4" ht="13.5" thickTop="1">
      <c r="A5" s="11" t="s">
        <v>30</v>
      </c>
      <c r="B5" s="12"/>
      <c r="C5" s="13">
        <v>-9.5</v>
      </c>
      <c r="D5" s="12" t="s">
        <v>31</v>
      </c>
    </row>
    <row r="6" ht="12.75">
      <c r="A6" s="5" t="s">
        <v>1</v>
      </c>
    </row>
    <row r="7" spans="1:3" ht="12.75">
      <c r="A7" t="s">
        <v>2</v>
      </c>
      <c r="C7">
        <f>+C4</f>
        <v>41096.183</v>
      </c>
    </row>
    <row r="8" spans="1:3" ht="12.75">
      <c r="A8" t="s">
        <v>3</v>
      </c>
      <c r="C8">
        <f>+D4</f>
        <v>0.573703</v>
      </c>
    </row>
    <row r="9" spans="1:4" ht="12.75">
      <c r="A9" s="25" t="s">
        <v>35</v>
      </c>
      <c r="B9" s="26">
        <v>22</v>
      </c>
      <c r="C9" s="23" t="str">
        <f>"F"&amp;B9</f>
        <v>F22</v>
      </c>
      <c r="D9" s="24" t="str">
        <f>"G"&amp;B9</f>
        <v>G22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2">
        <f ca="1">INTERCEPT(INDIRECT($D$9):G992,INDIRECT($C$9):F992)</f>
        <v>0.01143164481641763</v>
      </c>
      <c r="D11" s="3"/>
      <c r="E11" s="12"/>
    </row>
    <row r="12" spans="1:5" ht="12.75">
      <c r="A12" s="12" t="s">
        <v>17</v>
      </c>
      <c r="B12" s="12"/>
      <c r="C12" s="22">
        <f ca="1">SLOPE(INDIRECT($D$9):G992,INDIRECT($C$9):F992)</f>
        <v>6.778160507242687E-07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57454.78110089168</v>
      </c>
      <c r="E15" s="33" t="s">
        <v>45</v>
      </c>
      <c r="F15" s="13">
        <v>1</v>
      </c>
    </row>
    <row r="16" spans="1:6" ht="12.75">
      <c r="A16" s="18" t="s">
        <v>4</v>
      </c>
      <c r="B16" s="12"/>
      <c r="C16" s="19">
        <f>+C8+C12</f>
        <v>0.5737036778160507</v>
      </c>
      <c r="E16" s="33" t="s">
        <v>32</v>
      </c>
      <c r="F16" s="17">
        <f ca="1">NOW()+15018.5+$C$5/24</f>
        <v>59896.740813310185</v>
      </c>
    </row>
    <row r="17" spans="1:6" ht="13.5" thickBot="1">
      <c r="A17" s="16" t="s">
        <v>29</v>
      </c>
      <c r="B17" s="12"/>
      <c r="C17" s="12">
        <f>COUNT(C21:C2191)</f>
        <v>6</v>
      </c>
      <c r="E17" s="33" t="s">
        <v>46</v>
      </c>
      <c r="F17" s="17">
        <f>ROUND(2*(F16-$C$7)/$C$8,0)/2+F15</f>
        <v>32771.5</v>
      </c>
    </row>
    <row r="18" spans="1:6" ht="14.25" thickBot="1" thickTop="1">
      <c r="A18" s="18" t="s">
        <v>5</v>
      </c>
      <c r="B18" s="12"/>
      <c r="C18" s="20">
        <f>+C15</f>
        <v>57454.78110089168</v>
      </c>
      <c r="D18" s="21">
        <f>+C16</f>
        <v>0.5737036778160507</v>
      </c>
      <c r="E18" s="33" t="s">
        <v>33</v>
      </c>
      <c r="F18" s="34">
        <f>ROUND(2*(F16-$C$15)/$C$16,0)/2+F15</f>
        <v>4257.5</v>
      </c>
    </row>
    <row r="19" spans="5:6" ht="13.5" thickTop="1">
      <c r="E19" s="33" t="s">
        <v>34</v>
      </c>
      <c r="F19" s="35">
        <f>+$C$15+$C$16*F18-15018.5-$C$5/24</f>
        <v>44879.22034252685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40</v>
      </c>
      <c r="J20" s="7" t="s">
        <v>41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15</v>
      </c>
    </row>
    <row r="21" spans="1:17" ht="12.75">
      <c r="A21" t="s">
        <v>12</v>
      </c>
      <c r="C21" s="10">
        <v>41096.183</v>
      </c>
      <c r="D21" s="10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0.01143164481641763</v>
      </c>
      <c r="Q21" s="2">
        <f aca="true" t="shared" si="4" ref="Q21:Q26">+C21-15018.5</f>
        <v>26077.682999999997</v>
      </c>
    </row>
    <row r="22" spans="1:17" ht="12.75">
      <c r="A22" s="27" t="s">
        <v>38</v>
      </c>
      <c r="B22" s="28" t="s">
        <v>39</v>
      </c>
      <c r="C22" s="29">
        <v>54872.53806</v>
      </c>
      <c r="D22" s="29">
        <v>0.0012</v>
      </c>
      <c r="E22">
        <f t="shared" si="0"/>
        <v>24013.04343885251</v>
      </c>
      <c r="F22">
        <f t="shared" si="1"/>
        <v>24013</v>
      </c>
      <c r="G22">
        <f t="shared" si="2"/>
        <v>0.024921000003814697</v>
      </c>
      <c r="I22">
        <f>+G22</f>
        <v>0.024921000003814697</v>
      </c>
      <c r="O22">
        <f t="shared" si="3"/>
        <v>0.027708041642459495</v>
      </c>
      <c r="Q22" s="2">
        <f t="shared" si="4"/>
        <v>39854.03806</v>
      </c>
    </row>
    <row r="23" spans="1:17" ht="12.75">
      <c r="A23" s="27" t="s">
        <v>38</v>
      </c>
      <c r="B23" s="28" t="s">
        <v>39</v>
      </c>
      <c r="C23" s="29">
        <v>54872.54146</v>
      </c>
      <c r="D23" s="29">
        <v>0.001</v>
      </c>
      <c r="E23">
        <f t="shared" si="0"/>
        <v>24013.049365263916</v>
      </c>
      <c r="F23">
        <f t="shared" si="1"/>
        <v>24013</v>
      </c>
      <c r="G23">
        <f t="shared" si="2"/>
        <v>0.028321000005234964</v>
      </c>
      <c r="I23">
        <f>+G23</f>
        <v>0.028321000005234964</v>
      </c>
      <c r="O23">
        <f t="shared" si="3"/>
        <v>0.027708041642459495</v>
      </c>
      <c r="Q23" s="2">
        <f t="shared" si="4"/>
        <v>39854.04146</v>
      </c>
    </row>
    <row r="24" spans="1:17" ht="12.75">
      <c r="A24" s="5" t="s">
        <v>42</v>
      </c>
      <c r="C24" s="10">
        <v>55627.8236</v>
      </c>
      <c r="D24" s="10">
        <v>0.001</v>
      </c>
      <c r="E24">
        <f t="shared" si="0"/>
        <v>25329.55309628851</v>
      </c>
      <c r="F24">
        <f t="shared" si="1"/>
        <v>25329.5</v>
      </c>
      <c r="G24">
        <f t="shared" si="2"/>
        <v>0.030461500005912967</v>
      </c>
      <c r="J24">
        <f>+G24</f>
        <v>0.030461500005912967</v>
      </c>
      <c r="O24">
        <f t="shared" si="3"/>
        <v>0.028600386473237996</v>
      </c>
      <c r="Q24" s="2">
        <f t="shared" si="4"/>
        <v>40609.3236</v>
      </c>
    </row>
    <row r="25" spans="1:17" ht="12.75">
      <c r="A25" s="30" t="s">
        <v>43</v>
      </c>
      <c r="B25" s="31" t="s">
        <v>39</v>
      </c>
      <c r="C25" s="32">
        <v>55992.41194</v>
      </c>
      <c r="D25" s="32">
        <v>0.0001</v>
      </c>
      <c r="E25">
        <f t="shared" si="0"/>
        <v>25965.053241834194</v>
      </c>
      <c r="F25">
        <f t="shared" si="1"/>
        <v>25965</v>
      </c>
      <c r="G25">
        <f t="shared" si="2"/>
        <v>0.030545000001438893</v>
      </c>
      <c r="I25">
        <f>+G25</f>
        <v>0.030545000001438893</v>
      </c>
      <c r="O25">
        <f t="shared" si="3"/>
        <v>0.029031138573473267</v>
      </c>
      <c r="Q25" s="2">
        <f t="shared" si="4"/>
        <v>40973.91194</v>
      </c>
    </row>
    <row r="26" spans="1:17" ht="12.75">
      <c r="A26" s="5" t="s">
        <v>44</v>
      </c>
      <c r="C26" s="10">
        <v>57454.7799</v>
      </c>
      <c r="D26" s="10">
        <v>0.0003</v>
      </c>
      <c r="E26">
        <f t="shared" si="0"/>
        <v>28514.05152143183</v>
      </c>
      <c r="F26">
        <f t="shared" si="1"/>
        <v>28514</v>
      </c>
      <c r="G26">
        <f t="shared" si="2"/>
        <v>0.029558000001998153</v>
      </c>
      <c r="J26">
        <f>+G26</f>
        <v>0.029558000001998153</v>
      </c>
      <c r="O26">
        <f t="shared" si="3"/>
        <v>0.03075889168676943</v>
      </c>
      <c r="Q26" s="2">
        <f t="shared" si="4"/>
        <v>42436.2799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2022-11-13T04:46:46Z</dcterms:modified>
  <cp:category/>
  <cp:version/>
  <cp:contentType/>
  <cp:contentStatus/>
</cp:coreProperties>
</file>