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35" activeTab="0"/>
  </bookViews>
  <sheets>
    <sheet name="A" sheetId="1" r:id="rId1"/>
    <sheet name="A (2)" sheetId="2" r:id="rId2"/>
    <sheet name="A (3)" sheetId="3" r:id="rId3"/>
    <sheet name="BAV" sheetId="4" r:id="rId4"/>
  </sheets>
  <definedNames/>
  <calcPr fullCalcOnLoad="1"/>
</workbook>
</file>

<file path=xl/sharedStrings.xml><?xml version="1.0" encoding="utf-8"?>
<sst xmlns="http://schemas.openxmlformats.org/spreadsheetml/2006/main" count="981" uniqueCount="287">
  <si>
    <t>IBVS 6196</t>
  </si>
  <si>
    <t>0.0020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</si>
  <si>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</si>
  <si>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</si>
  <si>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</si>
  <si>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</si>
  <si>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</si>
  <si>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</si>
  <si>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</si>
  <si>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</si>
  <si>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</si>
  <si>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</si>
  <si>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</si>
  <si>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</si>
  <si>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</si>
  <si>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</si>
  <si>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</si>
  <si>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</si>
  <si>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</si>
  <si>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</si>
  <si>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</si>
  <si>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</si>
  <si>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</si>
  <si>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</si>
  <si>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</si>
  <si>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</si>
  <si>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</si>
  <si>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</si>
  <si>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</si>
  <si>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</si>
  <si>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</si>
  <si>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Krobusek</t>
  </si>
  <si>
    <t>B</t>
  </si>
  <si>
    <t>BBSAG Bull.114</t>
  </si>
  <si>
    <t>BBSAG Bull.115</t>
  </si>
  <si>
    <t>IBVS 4912</t>
  </si>
  <si>
    <t>II</t>
  </si>
  <si>
    <t>I</t>
  </si>
  <si>
    <t>IBVS 3023</t>
  </si>
  <si>
    <t>IBVS</t>
  </si>
  <si>
    <t>EW/KW</t>
  </si>
  <si>
    <t># of data points:</t>
  </si>
  <si>
    <t>AD Cnc / gsc 0813-1408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</si>
  <si>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</si>
  <si>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</si>
  <si>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</si>
  <si>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</si>
  <si>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</si>
  <si>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</si>
  <si>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</si>
  <si>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5802</t>
  </si>
  <si>
    <t>Start of linear fit &gt;&gt;&gt;&gt;&gt;&gt;&gt;&gt;&gt;&gt;&gt;&gt;&gt;&gt;&gt;&gt;&gt;&gt;&gt;&gt;&gt;</t>
  </si>
  <si>
    <t>IBVS 5871</t>
  </si>
  <si>
    <t>IBVS 5874</t>
  </si>
  <si>
    <t>Add cycle</t>
  </si>
  <si>
    <t>Old Cycle</t>
  </si>
  <si>
    <t>IBVS 5992</t>
  </si>
  <si>
    <t>IBVS 6010</t>
  </si>
  <si>
    <t>.0006</t>
  </si>
  <si>
    <t>.0022</t>
  </si>
  <si>
    <t>.0017</t>
  </si>
  <si>
    <t>IBVS 6011</t>
  </si>
  <si>
    <t>JAVSO..39..177</t>
  </si>
  <si>
    <t>JAAVSO</t>
  </si>
  <si>
    <t>Kukarkin 1968</t>
  </si>
  <si>
    <t>Kholopov 1985</t>
  </si>
  <si>
    <t>CCD</t>
  </si>
  <si>
    <t>Mean</t>
  </si>
  <si>
    <t>epoch</t>
  </si>
  <si>
    <t>_x0002_38728</t>
  </si>
  <si>
    <t>_x0002_32260</t>
  </si>
  <si>
    <t>_x0002_0.0032</t>
  </si>
  <si>
    <t>_x0002_0.0016</t>
  </si>
  <si>
    <t>pe</t>
  </si>
  <si>
    <t>_x0002_19416</t>
  </si>
  <si>
    <t>_x0002_0.0249</t>
  </si>
  <si>
    <t>_x0002_0.0001</t>
  </si>
  <si>
    <t>_x0002_19415.5</t>
  </si>
  <si>
    <t>_x0002_0.0242</t>
  </si>
  <si>
    <t>_x0002_19405</t>
  </si>
  <si>
    <t>_x0002_0.0241</t>
  </si>
  <si>
    <t>_x0002_19402</t>
  </si>
  <si>
    <t>_x0002_0.0247</t>
  </si>
  <si>
    <t>_x0002_19401.5</t>
  </si>
  <si>
    <t>_x0002_0.0235</t>
  </si>
  <si>
    <t>_x0002_6383</t>
  </si>
  <si>
    <t>_x0002_0.0436</t>
  </si>
  <si>
    <t>_x0002_0.0202</t>
  </si>
  <si>
    <t>_x0002_0.0048</t>
  </si>
  <si>
    <t>_x0002_6340.5</t>
  </si>
  <si>
    <t>_x0002_0.0407</t>
  </si>
  <si>
    <t>_x0002_0.0175</t>
  </si>
  <si>
    <t>_x0002_0.0021</t>
  </si>
  <si>
    <t>_x0002_3929</t>
  </si>
  <si>
    <t>_x0002_0.0196</t>
  </si>
  <si>
    <t>_x0002_0.0060</t>
  </si>
  <si>
    <t>_x0002_2621.5</t>
  </si>
  <si>
    <t>_x0002_0.0092</t>
  </si>
  <si>
    <t>_x0002_2621</t>
  </si>
  <si>
    <t>_x0002_0.0096</t>
  </si>
  <si>
    <t>_x0002_0.0020</t>
  </si>
  <si>
    <t>_x0002_2620.5</t>
  </si>
  <si>
    <t>_x0002_0.0090</t>
  </si>
  <si>
    <t>_x0002_0.0014</t>
  </si>
  <si>
    <t>_x0002_2483.5</t>
  </si>
  <si>
    <t>_x0002_0.0135</t>
  </si>
  <si>
    <t>_x0002_0.0066</t>
  </si>
  <si>
    <t>_x0002_0.0008</t>
  </si>
  <si>
    <t>_x0002_7.5</t>
  </si>
  <si>
    <t>_x0002_0.0010</t>
  </si>
  <si>
    <t>_x0002_0.0064</t>
  </si>
  <si>
    <t>_x0002_3.5</t>
  </si>
  <si>
    <t>_x0002_0.0052</t>
  </si>
  <si>
    <t>_x0002_0.5</t>
  </si>
  <si>
    <t>_x0002_0.0055</t>
  </si>
  <si>
    <t>_x0002_0.0031</t>
  </si>
  <si>
    <t>_x0002_0.0025</t>
  </si>
  <si>
    <t>...............</t>
  </si>
  <si>
    <t xml:space="preserve"> Krobusek 1997b</t>
  </si>
  <si>
    <t xml:space="preserve"> Kukarkin et al. 1968</t>
  </si>
  <si>
    <t xml:space="preserve"> Kholopov et al. 1985</t>
  </si>
  <si>
    <t xml:space="preserve"> Samec &amp; Bookmyer 1987</t>
  </si>
  <si>
    <t xml:space="preserve"> Krobusek 1997a</t>
  </si>
  <si>
    <t xml:space="preserve"> Agerer &amp; Hu ¨bscher 2000</t>
  </si>
  <si>
    <t xml:space="preserve"> Yang &amp; Liu 2002</t>
  </si>
  <si>
    <t>Qian, et al 2007</t>
  </si>
  <si>
    <t>2007AJ….671..811Q</t>
  </si>
  <si>
    <t>ChJAA…2..369</t>
  </si>
  <si>
    <t>BBSAG 115</t>
  </si>
  <si>
    <t>BBSAG 114</t>
  </si>
  <si>
    <t>1987PASP...99.1298</t>
  </si>
  <si>
    <t>1985GCVS 2</t>
  </si>
  <si>
    <t>1968GCVS 1</t>
  </si>
  <si>
    <t>1968 GCVS 1</t>
  </si>
  <si>
    <t>1985 GCVS 2</t>
  </si>
  <si>
    <t>Analysis of Qian 2001MNRAS.328..635  -- but missing his first point</t>
  </si>
  <si>
    <t>Analysis of Qian 2007AJ….671..811</t>
  </si>
  <si>
    <t>Qian</t>
  </si>
  <si>
    <t>Other</t>
  </si>
  <si>
    <t>S3</t>
  </si>
  <si>
    <t>S6</t>
  </si>
  <si>
    <t>S7</t>
  </si>
  <si>
    <t>Sine fit</t>
  </si>
  <si>
    <t>From Qian 2007AJ….671..811</t>
  </si>
  <si>
    <t>Const</t>
  </si>
  <si>
    <t>Quad</t>
  </si>
  <si>
    <t>Sin Ampl</t>
  </si>
  <si>
    <t>Sin Omega</t>
  </si>
  <si>
    <t>Phase const</t>
  </si>
  <si>
    <t>deg</t>
  </si>
  <si>
    <t>OEJV 0160</t>
  </si>
  <si>
    <t> 01.03.1997 01:20 </t>
  </si>
  <si>
    <t> -0.0089 </t>
  </si>
  <si>
    <t>?</t>
  </si>
  <si>
    <t> B.Krobusek </t>
  </si>
  <si>
    <t> BBS 114 </t>
  </si>
  <si>
    <t> 13.03.1997 01:47 </t>
  </si>
  <si>
    <t> -0.0065 </t>
  </si>
  <si>
    <t> BBS 115 </t>
  </si>
  <si>
    <t> 23.01.1999 21:31 </t>
  </si>
  <si>
    <t> -0.0074 </t>
  </si>
  <si>
    <t>o</t>
  </si>
  <si>
    <t> K.&amp; M.Rätz </t>
  </si>
  <si>
    <t>BAVM 128 </t>
  </si>
  <si>
    <t> 07.03.2000 14:06 </t>
  </si>
  <si>
    <t> -0.0145 </t>
  </si>
  <si>
    <t>V</t>
  </si>
  <si>
    <t> S.-B.Qian et al. </t>
  </si>
  <si>
    <t> APJ 671,811-820 </t>
  </si>
  <si>
    <t> 05.02.2002 15:27 </t>
  </si>
  <si>
    <t> -0.0180 </t>
  </si>
  <si>
    <t> 06.02.2002 18:38 </t>
  </si>
  <si>
    <t> -0.0169 </t>
  </si>
  <si>
    <t> 07.02.2002 14:59 </t>
  </si>
  <si>
    <t> -0.0171 </t>
  </si>
  <si>
    <t> 07.02.2002 18:26 </t>
  </si>
  <si>
    <t> -0.0148 </t>
  </si>
  <si>
    <t> 09.05.2002 02:24 </t>
  </si>
  <si>
    <t> -0.018 </t>
  </si>
  <si>
    <t> S.Dvorak </t>
  </si>
  <si>
    <t> JAAVSO 39;177 </t>
  </si>
  <si>
    <t> 06.01.2003 09:53 </t>
  </si>
  <si>
    <t> -0.0123 </t>
  </si>
  <si>
    <t> 20.02.2003 19:03 </t>
  </si>
  <si>
    <t> -0.010 </t>
  </si>
  <si>
    <t> E.Blättler </t>
  </si>
  <si>
    <t> BBS 129 </t>
  </si>
  <si>
    <t> 24.02.2003 11:09 </t>
  </si>
  <si>
    <t> -0.0143 </t>
  </si>
  <si>
    <t> Nakajima </t>
  </si>
  <si>
    <t>VSB 42 </t>
  </si>
  <si>
    <t> 15.01.2004 21:33 </t>
  </si>
  <si>
    <t> -0.0126 </t>
  </si>
  <si>
    <t> 16.01.2004 17:59 </t>
  </si>
  <si>
    <t> -0.0098 </t>
  </si>
  <si>
    <t> 24.01.2004 15:55 </t>
  </si>
  <si>
    <t> -0.0124 </t>
  </si>
  <si>
    <t>VSB 43 </t>
  </si>
  <si>
    <t> 15.03.2004 13:23 </t>
  </si>
  <si>
    <t> -0.0112 </t>
  </si>
  <si>
    <t> 15.03.2004 16:49 </t>
  </si>
  <si>
    <t> -0.0092 </t>
  </si>
  <si>
    <t> 17.11.2004 09:17 </t>
  </si>
  <si>
    <t> -0.0122 </t>
  </si>
  <si>
    <t> 20.12.2004 18:08 </t>
  </si>
  <si>
    <t> -0.0070 </t>
  </si>
  <si>
    <t>R</t>
  </si>
  <si>
    <t> -0.0064 </t>
  </si>
  <si>
    <t> 20.12.2004 21:32 </t>
  </si>
  <si>
    <t> 20.12.2004 21:33 </t>
  </si>
  <si>
    <t> -0.0056 </t>
  </si>
  <si>
    <t> 10.02.2007 15:52 </t>
  </si>
  <si>
    <t> -0.0134 </t>
  </si>
  <si>
    <t>Ic</t>
  </si>
  <si>
    <t> K.Nakajima </t>
  </si>
  <si>
    <t>VSB 46 </t>
  </si>
  <si>
    <t> 11.04.2007 21:17 </t>
  </si>
  <si>
    <t> -0.0115 </t>
  </si>
  <si>
    <t>-I</t>
  </si>
  <si>
    <t> F.Agerer </t>
  </si>
  <si>
    <t>BAVM 186 </t>
  </si>
  <si>
    <t> 11.02.2008 22:42 </t>
  </si>
  <si>
    <t>40023</t>
  </si>
  <si>
    <t> -0.0166 </t>
  </si>
  <si>
    <t>BAVM 201 </t>
  </si>
  <si>
    <t> 31.12.2008 09:25 </t>
  </si>
  <si>
    <t>41167</t>
  </si>
  <si>
    <t> -0.0222 </t>
  </si>
  <si>
    <t> R.Diethelm </t>
  </si>
  <si>
    <t>IBVS 5871 </t>
  </si>
  <si>
    <t> 30.01.2009 22:22 </t>
  </si>
  <si>
    <t>41275</t>
  </si>
  <si>
    <t> -0.0183 </t>
  </si>
  <si>
    <t> U.Schmidt </t>
  </si>
  <si>
    <t>BAVM 203 </t>
  </si>
  <si>
    <t> 05.01.2011 08:59 </t>
  </si>
  <si>
    <t>43766.5</t>
  </si>
  <si>
    <t> -0.0187 </t>
  </si>
  <si>
    <t>IBVS 5992 </t>
  </si>
  <si>
    <t> 05.01.2011 12:21 </t>
  </si>
  <si>
    <t>43767</t>
  </si>
  <si>
    <t> -0.0196 </t>
  </si>
  <si>
    <t> 07.02.2011 21:05 </t>
  </si>
  <si>
    <t>43885</t>
  </si>
  <si>
    <t> -0.0192 </t>
  </si>
  <si>
    <t>C</t>
  </si>
  <si>
    <t> V.P?ibik </t>
  </si>
  <si>
    <t>OEJV 0160 </t>
  </si>
  <si>
    <t> 28.02.2011 19:13 </t>
  </si>
  <si>
    <t>43959</t>
  </si>
  <si>
    <t> -0.0190 </t>
  </si>
  <si>
    <t>BAVM 220 </t>
  </si>
  <si>
    <t> 28.02.2011 22:39 </t>
  </si>
  <si>
    <t>43959.5</t>
  </si>
  <si>
    <t> -0.0174 </t>
  </si>
  <si>
    <t> 01.03.2011 01:58 </t>
  </si>
  <si>
    <t>43960</t>
  </si>
  <si>
    <t> -0.0204 </t>
  </si>
  <si>
    <t> 09.04.2011 05:51 </t>
  </si>
  <si>
    <t>44098.5</t>
  </si>
  <si>
    <t> -0.0185 </t>
  </si>
  <si>
    <t> 05.01.2012 09:26 </t>
  </si>
  <si>
    <t>45057.5</t>
  </si>
  <si>
    <t> -0.0146 </t>
  </si>
  <si>
    <t>IBVS 6011 </t>
  </si>
  <si>
    <t>CCD </t>
  </si>
  <si>
    <t>pe </t>
  </si>
  <si>
    <t>Lichtenknecker-Database of the BAV</t>
  </si>
  <si>
    <t>http://www.bav-astro.de/LkDB/index.php</t>
  </si>
  <si>
    <t>IBVS 6012</t>
  </si>
  <si>
    <t>IBVS 6013</t>
  </si>
  <si>
    <t>IBVS 6014</t>
  </si>
  <si>
    <t>IBVS 6015</t>
  </si>
  <si>
    <t>IBVS 6016</t>
  </si>
  <si>
    <t>IBVS 6017</t>
  </si>
  <si>
    <t>IBVS 6018</t>
  </si>
  <si>
    <t>IBVS 6019</t>
  </si>
  <si>
    <t>IBVS 6020</t>
  </si>
  <si>
    <t>IBVS 6021</t>
  </si>
  <si>
    <t>IBVS 6022</t>
  </si>
  <si>
    <t>Kreiner</t>
  </si>
  <si>
    <t>pg</t>
  </si>
  <si>
    <t>vis</t>
  </si>
  <si>
    <t>PE</t>
  </si>
  <si>
    <t>OEJV 0179</t>
  </si>
  <si>
    <t>BAD?</t>
  </si>
  <si>
    <t>All files active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</si>
</sst>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14" fillId="24" borderId="0" xfId="0" applyFont="1" applyFill="1" applyAlignment="1">
      <alignment/>
    </xf>
    <xf numFmtId="0" fontId="8" fillId="24" borderId="0" xfId="0" applyFont="1" applyFill="1" applyAlignment="1">
      <alignment/>
    </xf>
    <xf numFmtId="11" fontId="0" fillId="0" borderId="0" xfId="0" applyNumberFormat="1" applyAlignment="1">
      <alignment/>
    </xf>
    <xf numFmtId="0" fontId="5" fillId="25" borderId="5" xfId="0" applyFont="1" applyFill="1" applyBorder="1" applyAlignment="1">
      <alignment horizontal="left" vertical="top" wrapText="1" indent="1"/>
    </xf>
    <xf numFmtId="0" fontId="5" fillId="25" borderId="5" xfId="0" applyFont="1" applyFill="1" applyBorder="1" applyAlignment="1">
      <alignment horizontal="center" vertical="top" wrapText="1"/>
    </xf>
    <xf numFmtId="0" fontId="5" fillId="25" borderId="5" xfId="0" applyFont="1" applyFill="1" applyBorder="1" applyAlignment="1">
      <alignment horizontal="right" vertical="top" wrapText="1"/>
    </xf>
    <xf numFmtId="0" fontId="5" fillId="25" borderId="5" xfId="0" applyFont="1" applyFill="1" applyBorder="1" applyAlignment="1">
      <alignment horizontal="left" vertical="top" wrapText="1"/>
    </xf>
    <xf numFmtId="0" fontId="15" fillId="25" borderId="5" xfId="57" applyFill="1" applyBorder="1" applyAlignment="1" applyProtection="1">
      <alignment horizontal="left" vertical="top" wrapText="1"/>
      <protection/>
    </xf>
    <xf numFmtId="0" fontId="16" fillId="0" borderId="0" xfId="0" applyFont="1" applyAlignment="1">
      <alignment/>
    </xf>
    <xf numFmtId="0" fontId="15" fillId="0" borderId="0" xfId="57" applyAlignment="1" applyProtection="1">
      <alignment/>
      <protection/>
    </xf>
    <xf numFmtId="0" fontId="14" fillId="26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top" wrapText="1"/>
    </xf>
    <xf numFmtId="0" fontId="5" fillId="25" borderId="0" xfId="0" applyFont="1" applyFill="1" applyAlignment="1">
      <alignment horizontal="left" vertical="top" wrapText="1"/>
    </xf>
    <xf numFmtId="0" fontId="15" fillId="25" borderId="0" xfId="57" applyFill="1" applyBorder="1" applyAlignment="1" applyProtection="1">
      <alignment horizontal="left" vertical="top" wrapText="1"/>
      <protection/>
    </xf>
    <xf numFmtId="0" fontId="5" fillId="0" borderId="5" xfId="0" applyFont="1" applyBorder="1" applyAlignment="1">
      <alignment horizontal="center" vertical="center"/>
    </xf>
    <xf numFmtId="0" fontId="5" fillId="25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NumberFormat="1" applyFont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top"/>
    </xf>
    <xf numFmtId="0" fontId="36" fillId="25" borderId="0" xfId="57" applyFont="1" applyFill="1" applyBorder="1" applyAlignment="1" applyProtection="1">
      <alignment horizontal="left" vertical="top" wrapText="1"/>
      <protection/>
    </xf>
    <xf numFmtId="0" fontId="35" fillId="25" borderId="0" xfId="0" applyFont="1" applyFill="1" applyAlignment="1">
      <alignment horizontal="center" vertical="top" wrapText="1"/>
    </xf>
    <xf numFmtId="0" fontId="35" fillId="25" borderId="0" xfId="0" applyFont="1" applyFill="1" applyAlignment="1">
      <alignment horizontal="left" vertical="top" wrapText="1"/>
    </xf>
    <xf numFmtId="0" fontId="35" fillId="25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35" fillId="0" borderId="5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6" fillId="25" borderId="5" xfId="57" applyFont="1" applyFill="1" applyBorder="1" applyAlignment="1" applyProtection="1">
      <alignment horizontal="left" vertical="top" wrapText="1"/>
      <protection/>
    </xf>
    <xf numFmtId="0" fontId="35" fillId="25" borderId="5" xfId="0" applyFont="1" applyFill="1" applyBorder="1" applyAlignment="1">
      <alignment horizontal="center" vertical="top" wrapText="1"/>
    </xf>
    <xf numFmtId="0" fontId="35" fillId="25" borderId="5" xfId="0" applyFont="1" applyFill="1" applyBorder="1" applyAlignment="1">
      <alignment horizontal="left" vertical="top" wrapText="1"/>
    </xf>
    <xf numFmtId="0" fontId="35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0" xfId="61" applyFont="1" applyAlignment="1">
      <alignment wrapText="1"/>
      <protection/>
    </xf>
    <xf numFmtId="0" fontId="35" fillId="0" borderId="0" xfId="61" applyFont="1" applyAlignment="1">
      <alignment horizontal="center" wrapText="1"/>
      <protection/>
    </xf>
    <xf numFmtId="0" fontId="35" fillId="0" borderId="0" xfId="61" applyFont="1" applyAlignment="1">
      <alignment horizontal="left" wrapText="1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12" fillId="0" borderId="5" xfId="0" applyFont="1" applyBorder="1" applyAlignment="1">
      <alignment vertical="top"/>
    </xf>
    <xf numFmtId="0" fontId="5" fillId="25" borderId="0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37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425"/>
          <c:w val="0.9555"/>
          <c:h val="0.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A!$F$21:$F$980</c:f>
              <c:numCache/>
            </c:numRef>
          </c:xVal>
          <c:yVal>
            <c:numRef>
              <c:f>A!$H$21:$H$980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A!$D$21:$D$980</c:f>
                <c:numCache>
                  <c:ptCount val="9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</c:numCache>
              </c:numRef>
            </c:plus>
            <c:minus>
              <c:numRef>
                <c:f>A!$D$21:$D$980</c:f>
                <c:numCache>
                  <c:ptCount val="9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A!$I$21:$I$980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A!$J$21:$J$980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A!$K$21:$K$980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A!$L$21:$L$980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A!$M$21:$M$980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0.0006</c:v>
                  </c:pt>
                  <c:pt idx="45">
                    <c:v>0.0022</c:v>
                  </c:pt>
                  <c:pt idx="46">
                    <c:v>0.0017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A!$N$21:$N$980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A!$F$21:$F$980</c:f>
              <c:numCache/>
            </c:numRef>
          </c:xVal>
          <c:yVal>
            <c:numRef>
              <c:f>A!$O$21:$O$980</c:f>
              <c:numCache/>
            </c:numRef>
          </c:yVal>
          <c:smooth val="0"/>
        </c:ser>
        <c:axId val="24725824"/>
        <c:axId val="21205825"/>
      </c:scatterChart>
      <c:val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crossBetween val="midCat"/>
        <c:dispUnits/>
      </c:val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75"/>
          <c:y val="0.9305"/>
          <c:w val="0.64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475"/>
          <c:w val="0.955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(2)'!$F$21:$F$980</c:f>
              <c:numCache/>
            </c:numRef>
          </c:xVal>
          <c:yVal>
            <c:numRef>
              <c:f>'A (2)'!$H$21:$H$980</c:f>
              <c:numCache/>
            </c:numRef>
          </c:yVal>
          <c:smooth val="0"/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(2)'!$D$21:$D$980</c:f>
                <c:numCache>
                  <c:ptCount val="9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</c:numCache>
              </c:numRef>
            </c:plus>
            <c:minus>
              <c:numRef>
                <c:f>'A (2)'!$D$21:$D$980</c:f>
                <c:numCache>
                  <c:ptCount val="9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(2)'!$I$21:$I$980</c:f>
              <c:numCache/>
            </c:numRef>
          </c:yVal>
          <c:smooth val="0"/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plus>
            <c:minus>
              <c:numRef>
                <c:f>'A (2)'!$D$21:$D$42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(2)'!$J$21:$J$980</c:f>
              <c:numCache/>
            </c:numRef>
          </c:yVal>
          <c:smooth val="0"/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JAAVSO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(2)'!$K$21:$K$980</c:f>
              <c:numCache/>
            </c:numRef>
          </c:yVal>
          <c:smooth val="0"/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(2)'!$L$21:$L$980</c:f>
              <c:numCache/>
            </c:numRef>
          </c:yVal>
          <c:smooth val="0"/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(2)'!$M$21:$M$980</c:f>
              <c:numCache/>
            </c:numRef>
          </c:yVal>
          <c:smooth val="0"/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'A (2)'!$D$21:$D$80</c:f>
                <c:numCache>
                  <c:ptCount val="6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0.0007</c:v>
                  </c:pt>
                  <c:pt idx="48">
                    <c:v>0.001</c:v>
                  </c:pt>
                  <c:pt idx="49">
                    <c:v>0</c:v>
                  </c:pt>
                  <c:pt idx="50">
                    <c:v>0.0004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(2)'!$F$21:$F$980</c:f>
              <c:numCache/>
            </c:numRef>
          </c:xVal>
          <c:yVal>
            <c:numRef>
              <c:f>'A (2)'!$N$21:$N$980</c:f>
              <c:numCache/>
            </c:numRef>
          </c:yVal>
          <c:smooth val="0"/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(2)'!$F$21:$F$980</c:f>
              <c:numCache/>
            </c:numRef>
          </c:xVal>
          <c:yVal>
            <c:numRef>
              <c:f>'A (2)'!$O$21:$O$980</c:f>
              <c:numCache/>
            </c:numRef>
          </c:yVal>
          <c:smooth val="0"/>
        </c:ser>
        <c:axId val="56634698"/>
        <c:axId val="39950235"/>
      </c:scatterChart>
      <c:val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crossBetween val="midCat"/>
        <c:dispUnits/>
      </c:val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93025"/>
          <c:w val="0.77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 Cnc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45"/>
          <c:w val="0.955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Qian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(3)'!$F$21:$F$979</c:f>
              <c:numCache/>
            </c:numRef>
          </c:xVal>
          <c:yVal>
            <c:numRef>
              <c:f>'A (3)'!$H$21:$H$979</c:f>
              <c:numCache/>
            </c:numRef>
          </c:yVal>
          <c:smooth val="0"/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(3)'!$D$21:$D$979</c:f>
                <c:numCache>
                  <c:ptCount val="95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0.001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0.0006</c:v>
                  </c:pt>
                  <c:pt idx="46">
                    <c:v>0.0022</c:v>
                  </c:pt>
                  <c:pt idx="47">
                    <c:v>0.0017</c:v>
                  </c:pt>
                  <c:pt idx="48">
                    <c:v>0.0007</c:v>
                  </c:pt>
                  <c:pt idx="49">
                    <c:v>0.001</c:v>
                  </c:pt>
                  <c:pt idx="50">
                    <c:v>0.0004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</c:numCache>
              </c:numRef>
            </c:plus>
            <c:minus>
              <c:numRef>
                <c:f>'A (3)'!$D$21:$D$979</c:f>
                <c:numCache>
                  <c:ptCount val="95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  <c:pt idx="40">
                    <c:v>0.0004</c:v>
                  </c:pt>
                  <c:pt idx="41">
                    <c:v>0.001</c:v>
                  </c:pt>
                  <c:pt idx="42">
                    <c:v>0.001</c:v>
                  </c:pt>
                  <c:pt idx="43">
                    <c:v>0</c:v>
                  </c:pt>
                  <c:pt idx="44">
                    <c:v>0</c:v>
                  </c:pt>
                  <c:pt idx="45">
                    <c:v>0.0006</c:v>
                  </c:pt>
                  <c:pt idx="46">
                    <c:v>0.0022</c:v>
                  </c:pt>
                  <c:pt idx="47">
                    <c:v>0.0017</c:v>
                  </c:pt>
                  <c:pt idx="48">
                    <c:v>0.0007</c:v>
                  </c:pt>
                  <c:pt idx="49">
                    <c:v>0.001</c:v>
                  </c:pt>
                  <c:pt idx="50">
                    <c:v>0.0004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(3)'!$I$21:$I$979</c:f>
              <c:numCache/>
            </c:numRef>
          </c:yVal>
          <c:smooth val="0"/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plus>
            <c:minus>
              <c:numRef>
                <c:f>'A (3)'!$D$21:$D$42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(3)'!$J$21:$J$979</c:f>
              <c:numCache/>
            </c:numRef>
          </c:yVal>
          <c:smooth val="0"/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plus>
            <c:min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(3)'!$K$21:$K$979</c:f>
              <c:numCache/>
            </c:numRef>
          </c:yVal>
          <c:smooth val="0"/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plus>
            <c:min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(3)'!$L$21:$L$979</c:f>
              <c:numCache/>
            </c:numRef>
          </c:yVal>
          <c:smooth val="0"/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plus>
            <c:min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(3)'!$M$21:$M$979</c:f>
              <c:numCache/>
            </c:numRef>
          </c:yVal>
          <c:smooth val="0"/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plus>
            <c:minus>
              <c:numRef>
                <c:f>'A (3)'!$D$21:$D$60</c:f>
                <c:numCache>
                  <c:ptCount val="40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0.0028</c:v>
                  </c:pt>
                  <c:pt idx="8">
                    <c:v>0.0027</c:v>
                  </c:pt>
                  <c:pt idx="9">
                    <c:v>0</c:v>
                  </c:pt>
                  <c:pt idx="10">
                    <c:v>0.0005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0.01</c:v>
                  </c:pt>
                  <c:pt idx="20">
                    <c:v>0.0006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0.0003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0.0053</c:v>
                  </c:pt>
                  <c:pt idx="37">
                    <c:v>0.0016</c:v>
                  </c:pt>
                  <c:pt idx="38">
                    <c:v>0.0006</c:v>
                  </c:pt>
                  <c:pt idx="39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(3)'!$F$21:$F$979</c:f>
              <c:numCache/>
            </c:numRef>
          </c:xVal>
          <c:yVal>
            <c:numRef>
              <c:f>'A (3)'!$N$21:$N$979</c:f>
              <c:numCache/>
            </c:numRef>
          </c:yVal>
          <c:smooth val="0"/>
        </c:ser>
        <c:ser>
          <c:idx val="7"/>
          <c:order val="7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(3)'!$F$21:$F$979</c:f>
              <c:numCache/>
            </c:numRef>
          </c:xVal>
          <c:yVal>
            <c:numRef>
              <c:f>'A (3)'!$O$21:$O$979</c:f>
              <c:numCache/>
            </c:numRef>
          </c:yVal>
          <c:smooth val="0"/>
        </c:ser>
        <c:ser>
          <c:idx val="8"/>
          <c:order val="8"/>
          <c:tx>
            <c:strRef>
              <c:f>'A (3)'!$V$1</c:f>
              <c:strCache>
                <c:ptCount val="1"/>
                <c:pt idx="0">
                  <c:v>Sine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(3)'!$U$2:$U$30</c:f>
              <c:numCache/>
            </c:numRef>
          </c:xVal>
          <c:yVal>
            <c:numRef>
              <c:f>'A (3)'!$V$2:$V$30</c:f>
              <c:numCache/>
            </c:numRef>
          </c:yVal>
          <c:smooth val="0"/>
        </c:ser>
        <c:axId val="24007796"/>
        <c:axId val="14743573"/>
      </c:scatterChart>
      <c:val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crossBetween val="midCat"/>
        <c:dispUnits/>
      </c:val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305"/>
          <c:w val="0.758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86300" y="0"/>
        <a:ext cx="6276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133350</xdr:rowOff>
    </xdr:from>
    <xdr:to>
      <xdr:col>17</xdr:col>
      <xdr:colOff>342900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876800" y="133350"/>
        <a:ext cx="6276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47625</xdr:rowOff>
    </xdr:from>
    <xdr:to>
      <xdr:col>16</xdr:col>
      <xdr:colOff>552450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429125" y="47625"/>
        <a:ext cx="6276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no42.pdf" TargetMode="External" /><Relationship Id="rId2" Type="http://schemas.openxmlformats.org/officeDocument/2006/relationships/hyperlink" Target="http://vsolj.cetus-net.org/no43.pdf" TargetMode="External" /><Relationship Id="rId3" Type="http://schemas.openxmlformats.org/officeDocument/2006/relationships/hyperlink" Target="http://vsolj.cetus-net.org/no46.pdf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no42.pdf" TargetMode="External" /><Relationship Id="rId2" Type="http://schemas.openxmlformats.org/officeDocument/2006/relationships/hyperlink" Target="http://vsolj.cetus-net.org/no43.pdf" TargetMode="External" /><Relationship Id="rId3" Type="http://schemas.openxmlformats.org/officeDocument/2006/relationships/hyperlink" Target="http://vsolj.cetus-net.org/no46.pdf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no42.pdf" TargetMode="External" /><Relationship Id="rId2" Type="http://schemas.openxmlformats.org/officeDocument/2006/relationships/hyperlink" Target="http://vsolj.cetus-net.org/no43.pdf" TargetMode="External" /><Relationship Id="rId3" Type="http://schemas.openxmlformats.org/officeDocument/2006/relationships/hyperlink" Target="http://vsolj.cetus-net.org/no46.pdf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var.astro.cz/oejv/issues/oejv0160.pdf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28" TargetMode="External" /><Relationship Id="rId2" Type="http://schemas.openxmlformats.org/officeDocument/2006/relationships/hyperlink" Target="http://vsolj.cetus-net.org/no42.pdf" TargetMode="External" /><Relationship Id="rId3" Type="http://schemas.openxmlformats.org/officeDocument/2006/relationships/hyperlink" Target="http://vsolj.cetus-net.org/no43.pdf" TargetMode="External" /><Relationship Id="rId4" Type="http://schemas.openxmlformats.org/officeDocument/2006/relationships/hyperlink" Target="http://vsolj.cetus-net.org/no46.pdf" TargetMode="External" /><Relationship Id="rId5" Type="http://schemas.openxmlformats.org/officeDocument/2006/relationships/hyperlink" Target="http://www.bav-astro.de/sfs/BAVM_link.php?BAVMnr=186" TargetMode="External" /><Relationship Id="rId6" Type="http://schemas.openxmlformats.org/officeDocument/2006/relationships/hyperlink" Target="http://www.bav-astro.de/sfs/BAVM_link.php?BAVMnr=201" TargetMode="External" /><Relationship Id="rId7" Type="http://schemas.openxmlformats.org/officeDocument/2006/relationships/hyperlink" Target="http://www.konkoly.hu/cgi-bin/IBVS?5871" TargetMode="External" /><Relationship Id="rId8" Type="http://schemas.openxmlformats.org/officeDocument/2006/relationships/hyperlink" Target="http://www.bav-astro.de/sfs/BAVM_link.php?BAVMnr=203" TargetMode="External" /><Relationship Id="rId9" Type="http://schemas.openxmlformats.org/officeDocument/2006/relationships/hyperlink" Target="http://www.konkoly.hu/cgi-bin/IBVS?5992" TargetMode="External" /><Relationship Id="rId10" Type="http://schemas.openxmlformats.org/officeDocument/2006/relationships/hyperlink" Target="http://www.konkoly.hu/cgi-bin/IBVS?5992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www.bav-astro.de/sfs/BAVM_link.php?BAVMnr=220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bav-astro.de/sfs/BAVM_link.php?BAVMnr=220" TargetMode="External" /><Relationship Id="rId15" Type="http://schemas.openxmlformats.org/officeDocument/2006/relationships/hyperlink" Target="http://www.konkoly.hu/cgi-bin/IBVS?5992" TargetMode="External" /><Relationship Id="rId16" Type="http://schemas.openxmlformats.org/officeDocument/2006/relationships/hyperlink" Target="http://www.konkoly.hu/cgi-bin/IBVS?6011" TargetMode="External" /><Relationship Id="rId17" Type="http://schemas.openxmlformats.org/officeDocument/2006/relationships/hyperlink" Target="http://www.bav-astro.de/LkDB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207"/>
  <sheetViews>
    <sheetView tabSelected="1" zoomScalePageLayoutView="0" workbookViewId="0" topLeftCell="A1">
      <pane xSplit="14" ySplit="21" topLeftCell="O61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2" sqref="F2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3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63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21" width="10.28125" style="0" customWidth="1"/>
    <col min="22" max="22" width="24.7109375" style="0" customWidth="1"/>
  </cols>
  <sheetData>
    <row r="1" ht="20.25">
      <c r="A1" s="1" t="s">
        <v>42</v>
      </c>
    </row>
    <row r="2" spans="1:23" ht="12.75">
      <c r="A2" t="s">
        <v>26</v>
      </c>
      <c r="B2" s="11" t="s">
        <v>40</v>
      </c>
      <c r="F2" s="103" t="s">
        <v>286</v>
      </c>
      <c r="U2">
        <v>1</v>
      </c>
      <c r="V2" t="s">
        <v>119</v>
      </c>
      <c r="W2" t="s">
        <v>132</v>
      </c>
    </row>
    <row r="3" spans="21:23" ht="13.5" thickBot="1">
      <c r="U3">
        <v>2</v>
      </c>
      <c r="V3" t="s">
        <v>120</v>
      </c>
      <c r="W3" t="s">
        <v>131</v>
      </c>
    </row>
    <row r="4" spans="1:23" ht="14.25" thickBot="1" thickTop="1">
      <c r="A4" s="7" t="s">
        <v>2</v>
      </c>
      <c r="C4" s="3">
        <v>43192.43</v>
      </c>
      <c r="D4" s="4">
        <v>0.28273824</v>
      </c>
      <c r="U4">
        <v>3</v>
      </c>
      <c r="V4" t="s">
        <v>121</v>
      </c>
      <c r="W4" t="s">
        <v>130</v>
      </c>
    </row>
    <row r="5" spans="1:23" ht="13.5" thickTop="1">
      <c r="A5" s="16" t="s">
        <v>44</v>
      </c>
      <c r="B5" s="17"/>
      <c r="C5" s="18">
        <v>-9.5</v>
      </c>
      <c r="D5" s="17" t="s">
        <v>45</v>
      </c>
      <c r="U5">
        <v>4</v>
      </c>
      <c r="V5" t="s">
        <v>122</v>
      </c>
      <c r="W5" t="s">
        <v>129</v>
      </c>
    </row>
    <row r="6" spans="1:23" ht="12.75">
      <c r="A6" s="7" t="s">
        <v>3</v>
      </c>
      <c r="U6">
        <v>5</v>
      </c>
      <c r="V6" t="s">
        <v>118</v>
      </c>
      <c r="W6" t="s">
        <v>128</v>
      </c>
    </row>
    <row r="7" spans="1:23" ht="12.75">
      <c r="A7" t="s">
        <v>4</v>
      </c>
      <c r="C7">
        <f>+C4</f>
        <v>43192.43</v>
      </c>
      <c r="U7">
        <v>6</v>
      </c>
      <c r="V7" t="s">
        <v>123</v>
      </c>
      <c r="W7" t="s">
        <v>35</v>
      </c>
    </row>
    <row r="8" spans="1:23" ht="12.75">
      <c r="A8" t="s">
        <v>5</v>
      </c>
      <c r="C8">
        <v>0.2827381</v>
      </c>
      <c r="D8" t="s">
        <v>280</v>
      </c>
      <c r="U8">
        <v>7</v>
      </c>
      <c r="V8" t="s">
        <v>124</v>
      </c>
      <c r="W8" t="s">
        <v>127</v>
      </c>
    </row>
    <row r="9" spans="1:23" ht="12.75">
      <c r="A9" s="31" t="s">
        <v>51</v>
      </c>
      <c r="B9" s="32">
        <v>35</v>
      </c>
      <c r="C9" s="30" t="str">
        <f>"F"&amp;B9</f>
        <v>F35</v>
      </c>
      <c r="D9" s="64" t="str">
        <f>"G"&amp;B9</f>
        <v>G35</v>
      </c>
      <c r="U9">
        <v>8</v>
      </c>
      <c r="V9" t="s">
        <v>125</v>
      </c>
      <c r="W9" t="s">
        <v>126</v>
      </c>
    </row>
    <row r="10" spans="1:5" ht="13.5" thickBot="1">
      <c r="A10" s="17"/>
      <c r="B10" s="17"/>
      <c r="C10" s="6" t="s">
        <v>22</v>
      </c>
      <c r="D10" s="6" t="s">
        <v>23</v>
      </c>
      <c r="E10" s="17"/>
    </row>
    <row r="11" spans="1:5" ht="12.75">
      <c r="A11" s="17" t="s">
        <v>18</v>
      </c>
      <c r="B11" s="17"/>
      <c r="C11" s="29">
        <f ca="1">INTERCEPT(INDIRECT($D$9):G979,INDIRECT($C$9):F979)</f>
        <v>0.003955721344367651</v>
      </c>
      <c r="D11" s="5"/>
      <c r="E11" s="17"/>
    </row>
    <row r="12" spans="1:5" ht="12.75">
      <c r="A12" s="17" t="s">
        <v>19</v>
      </c>
      <c r="B12" s="17"/>
      <c r="C12" s="29">
        <f ca="1">SLOPE(INDIRECT($D$9):G979,INDIRECT($C$9):F979)</f>
        <v>-3.4362066102897744E-07</v>
      </c>
      <c r="D12" s="5"/>
      <c r="E12" s="17"/>
    </row>
    <row r="13" spans="1:3" ht="12.75">
      <c r="A13" s="17" t="s">
        <v>21</v>
      </c>
      <c r="B13" s="17"/>
      <c r="C13" s="5" t="s">
        <v>16</v>
      </c>
    </row>
    <row r="14" spans="1:3" ht="12.75">
      <c r="A14" s="17"/>
      <c r="B14" s="17"/>
      <c r="C14" s="17"/>
    </row>
    <row r="15" spans="1:6" ht="12.75">
      <c r="A15" s="19" t="s">
        <v>20</v>
      </c>
      <c r="B15" s="17"/>
      <c r="C15" s="20">
        <f>(C7+C11)+(C8+C12)*INT(MAX(F21:F3520))</f>
        <v>57131.40534522275</v>
      </c>
      <c r="E15" s="21" t="s">
        <v>54</v>
      </c>
      <c r="F15" s="18">
        <v>1</v>
      </c>
    </row>
    <row r="16" spans="1:6" ht="12.75">
      <c r="A16" s="23" t="s">
        <v>6</v>
      </c>
      <c r="B16" s="17"/>
      <c r="C16" s="24">
        <f>+C8+C12</f>
        <v>0.28273775637933896</v>
      </c>
      <c r="E16" s="21" t="s">
        <v>46</v>
      </c>
      <c r="F16" s="22">
        <f ca="1">NOW()+15018.5+$C$5/24</f>
        <v>59895.85970648148</v>
      </c>
    </row>
    <row r="17" spans="1:6" ht="13.5" thickBot="1">
      <c r="A17" s="21" t="s">
        <v>41</v>
      </c>
      <c r="B17" s="17"/>
      <c r="C17" s="17">
        <f>COUNT(C21:C2178)</f>
        <v>51</v>
      </c>
      <c r="E17" s="21" t="s">
        <v>55</v>
      </c>
      <c r="F17" s="22">
        <f>ROUND(2*(F16-$C$7)/$C$8,0)/2+F15</f>
        <v>59078.5</v>
      </c>
    </row>
    <row r="18" spans="1:6" ht="14.25" thickBot="1" thickTop="1">
      <c r="A18" s="23" t="s">
        <v>7</v>
      </c>
      <c r="B18" s="17"/>
      <c r="C18" s="26">
        <f>+C15</f>
        <v>57131.40534522275</v>
      </c>
      <c r="D18" s="27">
        <f>+C16</f>
        <v>0.28273775637933896</v>
      </c>
      <c r="E18" s="21" t="s">
        <v>47</v>
      </c>
      <c r="F18" s="10">
        <f>ROUND(2*(F16-$C$15)/$C$16,0)/2+F15</f>
        <v>9778.5</v>
      </c>
    </row>
    <row r="19" spans="5:6" ht="13.5" thickTop="1">
      <c r="E19" s="21" t="s">
        <v>48</v>
      </c>
      <c r="F19" s="25">
        <f>+$C$15+$C$16*F18-15018.5-$C$5/24</f>
        <v>44878.05232931145</v>
      </c>
    </row>
    <row r="20" spans="1:21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5" t="s">
        <v>13</v>
      </c>
      <c r="H20" s="9" t="s">
        <v>281</v>
      </c>
      <c r="I20" s="9" t="s">
        <v>282</v>
      </c>
      <c r="J20" s="9" t="s">
        <v>283</v>
      </c>
      <c r="K20" s="9" t="s">
        <v>66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  <c r="U20" s="98" t="s">
        <v>285</v>
      </c>
    </row>
    <row r="21" spans="1:25" ht="12.75" customHeight="1">
      <c r="A21" t="s">
        <v>133</v>
      </c>
      <c r="B21" s="38" t="s">
        <v>37</v>
      </c>
      <c r="C21" s="41">
        <v>41363.8063</v>
      </c>
      <c r="D21" s="41"/>
      <c r="E21" s="63">
        <f aca="true" t="shared" si="0" ref="E21:E52">+(C21-C$7)/C$8</f>
        <v>-6467.553187914907</v>
      </c>
      <c r="F21">
        <f aca="true" t="shared" si="1" ref="F21:F52">ROUND(2*E21,0)/2</f>
        <v>-6467.5</v>
      </c>
      <c r="G21" s="63">
        <f aca="true" t="shared" si="2" ref="G21:G52">+C21-(C$7+F21*C$8)</f>
        <v>-0.015038250006909948</v>
      </c>
      <c r="I21" s="39"/>
      <c r="J21">
        <f>+G21</f>
        <v>-0.015038250006909948</v>
      </c>
      <c r="K21" s="39"/>
      <c r="L21" s="39"/>
      <c r="M21" s="39"/>
      <c r="N21" s="39"/>
      <c r="O21" s="39"/>
      <c r="P21" s="40"/>
      <c r="Q21" s="2">
        <f aca="true" t="shared" si="3" ref="Q21:Q52">+C21-15018.5</f>
        <v>26345.306299999997</v>
      </c>
      <c r="W21" t="s">
        <v>133</v>
      </c>
      <c r="Y21" s="41" t="s">
        <v>64</v>
      </c>
    </row>
    <row r="22" spans="1:25" ht="12.75" customHeight="1">
      <c r="A22" t="s">
        <v>134</v>
      </c>
      <c r="C22" s="15">
        <v>43192.43</v>
      </c>
      <c r="D22" s="15" t="s">
        <v>16</v>
      </c>
      <c r="E22" s="63">
        <f t="shared" si="0"/>
        <v>0</v>
      </c>
      <c r="F22">
        <f t="shared" si="1"/>
        <v>0</v>
      </c>
      <c r="G22" s="63">
        <f t="shared" si="2"/>
        <v>0</v>
      </c>
      <c r="H22">
        <f>+G22</f>
        <v>0</v>
      </c>
      <c r="O22">
        <f aca="true" t="shared" si="4" ref="O22:O53">+C$11+C$12*F22</f>
        <v>0.003955721344367651</v>
      </c>
      <c r="Q22" s="2">
        <f t="shared" si="3"/>
        <v>28173.93</v>
      </c>
      <c r="W22" t="s">
        <v>134</v>
      </c>
      <c r="Y22" t="s">
        <v>65</v>
      </c>
    </row>
    <row r="23" spans="1:23" ht="12.75">
      <c r="A23" s="73" t="s">
        <v>38</v>
      </c>
      <c r="B23" s="5" t="s">
        <v>37</v>
      </c>
      <c r="C23" s="15">
        <v>46823.7661</v>
      </c>
      <c r="D23" s="15"/>
      <c r="E23" s="63">
        <f t="shared" si="0"/>
        <v>12843.462200531165</v>
      </c>
      <c r="F23">
        <f t="shared" si="1"/>
        <v>12843.5</v>
      </c>
      <c r="G23" s="63">
        <f t="shared" si="2"/>
        <v>-0.010687349997169804</v>
      </c>
      <c r="K23" s="10">
        <v>-0.01248543999827234</v>
      </c>
      <c r="O23">
        <f t="shared" si="4"/>
        <v>-0.0004575706155580204</v>
      </c>
      <c r="Q23" s="2">
        <f t="shared" si="3"/>
        <v>31805.2661</v>
      </c>
      <c r="W23" t="s">
        <v>38</v>
      </c>
    </row>
    <row r="24" spans="1:23" ht="12.75">
      <c r="A24" s="73" t="s">
        <v>38</v>
      </c>
      <c r="B24" s="5" t="s">
        <v>36</v>
      </c>
      <c r="C24" s="15">
        <v>46823.9082</v>
      </c>
      <c r="D24" s="15"/>
      <c r="E24" s="63">
        <f t="shared" si="0"/>
        <v>12843.964785785849</v>
      </c>
      <c r="F24">
        <f t="shared" si="1"/>
        <v>12844</v>
      </c>
      <c r="G24" s="63">
        <f t="shared" si="2"/>
        <v>-0.009956400004739407</v>
      </c>
      <c r="K24" s="10">
        <v>-0.011754560000554193</v>
      </c>
      <c r="O24">
        <f t="shared" si="4"/>
        <v>-0.0004577424258885351</v>
      </c>
      <c r="Q24" s="2">
        <f t="shared" si="3"/>
        <v>31805.408199999998</v>
      </c>
      <c r="W24" t="s">
        <v>38</v>
      </c>
    </row>
    <row r="25" spans="1:23" ht="12.75">
      <c r="A25" s="73" t="s">
        <v>38</v>
      </c>
      <c r="B25" s="5" t="s">
        <v>37</v>
      </c>
      <c r="C25" s="15">
        <v>46826.8769</v>
      </c>
      <c r="D25" s="15"/>
      <c r="E25" s="63">
        <f t="shared" si="0"/>
        <v>12854.46460876692</v>
      </c>
      <c r="F25">
        <f t="shared" si="1"/>
        <v>12854.5</v>
      </c>
      <c r="G25" s="63">
        <f t="shared" si="2"/>
        <v>-0.010006450000219047</v>
      </c>
      <c r="K25" s="10">
        <v>-0.011806079994130414</v>
      </c>
      <c r="O25">
        <f t="shared" si="4"/>
        <v>-0.0004613504428293393</v>
      </c>
      <c r="Q25" s="2">
        <f t="shared" si="3"/>
        <v>31808.376900000003</v>
      </c>
      <c r="W25" t="s">
        <v>38</v>
      </c>
    </row>
    <row r="26" spans="1:23" ht="12.75">
      <c r="A26" s="73" t="s">
        <v>38</v>
      </c>
      <c r="B26" s="5" t="s">
        <v>37</v>
      </c>
      <c r="C26" s="15">
        <v>46827.7244</v>
      </c>
      <c r="D26" s="15"/>
      <c r="E26" s="63">
        <f t="shared" si="0"/>
        <v>12857.462082400634</v>
      </c>
      <c r="F26">
        <f t="shared" si="1"/>
        <v>12857.5</v>
      </c>
      <c r="G26" s="63">
        <f t="shared" si="2"/>
        <v>-0.010720750004111324</v>
      </c>
      <c r="K26" s="10">
        <v>-0.01252080000267597</v>
      </c>
      <c r="O26">
        <f t="shared" si="4"/>
        <v>-0.0004623813048124257</v>
      </c>
      <c r="Q26" s="2">
        <f t="shared" si="3"/>
        <v>31809.2244</v>
      </c>
      <c r="W26" t="s">
        <v>38</v>
      </c>
    </row>
    <row r="27" spans="1:23" ht="12.75">
      <c r="A27" s="73" t="s">
        <v>38</v>
      </c>
      <c r="B27" s="5" t="s">
        <v>36</v>
      </c>
      <c r="C27" s="15">
        <v>46827.867</v>
      </c>
      <c r="D27" s="15"/>
      <c r="E27" s="63">
        <f t="shared" si="0"/>
        <v>12857.966436076349</v>
      </c>
      <c r="F27">
        <f t="shared" si="1"/>
        <v>12858</v>
      </c>
      <c r="G27" s="63">
        <f t="shared" si="2"/>
        <v>-0.009489800002484117</v>
      </c>
      <c r="K27" s="10">
        <v>-0.011289920003036968</v>
      </c>
      <c r="O27">
        <f t="shared" si="4"/>
        <v>-0.0004625531151429404</v>
      </c>
      <c r="Q27" s="2">
        <f t="shared" si="3"/>
        <v>31809.367</v>
      </c>
      <c r="W27" t="s">
        <v>38</v>
      </c>
    </row>
    <row r="28" spans="1:32" ht="12.75">
      <c r="A28" t="s">
        <v>33</v>
      </c>
      <c r="C28" s="15">
        <v>50508.5558</v>
      </c>
      <c r="D28" s="15">
        <v>0.0028</v>
      </c>
      <c r="E28" s="63">
        <f t="shared" si="0"/>
        <v>25875.98134103611</v>
      </c>
      <c r="F28">
        <f t="shared" si="1"/>
        <v>25876</v>
      </c>
      <c r="G28" s="63">
        <f t="shared" si="2"/>
        <v>-0.005275600000459235</v>
      </c>
      <c r="I28">
        <f>+G28</f>
        <v>-0.005275600000459235</v>
      </c>
      <c r="O28">
        <f t="shared" si="4"/>
        <v>-0.004935806880418168</v>
      </c>
      <c r="Q28" s="2">
        <f t="shared" si="3"/>
        <v>35490.0558</v>
      </c>
      <c r="W28" t="s">
        <v>33</v>
      </c>
      <c r="AA28">
        <v>12</v>
      </c>
      <c r="AC28" t="s">
        <v>31</v>
      </c>
      <c r="AD28" t="s">
        <v>32</v>
      </c>
      <c r="AF28" t="s">
        <v>32</v>
      </c>
    </row>
    <row r="29" spans="1:32" ht="12.75">
      <c r="A29" t="s">
        <v>34</v>
      </c>
      <c r="B29" s="5" t="s">
        <v>36</v>
      </c>
      <c r="C29" s="15">
        <v>50520.574</v>
      </c>
      <c r="D29" s="15">
        <v>0.0027</v>
      </c>
      <c r="E29" s="63">
        <f t="shared" si="0"/>
        <v>25918.487816109682</v>
      </c>
      <c r="F29">
        <f t="shared" si="1"/>
        <v>25918.5</v>
      </c>
      <c r="G29" s="63">
        <f t="shared" si="2"/>
        <v>-0.0034448500009602867</v>
      </c>
      <c r="I29">
        <f>+G29</f>
        <v>-0.0034448500009602867</v>
      </c>
      <c r="O29">
        <f t="shared" si="4"/>
        <v>-0.0049504107585119</v>
      </c>
      <c r="Q29" s="2">
        <f t="shared" si="3"/>
        <v>35502.074</v>
      </c>
      <c r="W29" t="s">
        <v>34</v>
      </c>
      <c r="AA29">
        <v>8</v>
      </c>
      <c r="AC29" t="s">
        <v>31</v>
      </c>
      <c r="AD29" t="s">
        <v>32</v>
      </c>
      <c r="AF29" t="s">
        <v>32</v>
      </c>
    </row>
    <row r="30" spans="1:23" ht="12.75" customHeight="1">
      <c r="A30" s="68" t="s">
        <v>158</v>
      </c>
      <c r="B30" s="71" t="str">
        <f>IF(INT(F30)=F30,"I","II")</f>
        <v>II</v>
      </c>
      <c r="C30" s="68">
        <v>50520.5746</v>
      </c>
      <c r="D30" s="68" t="s">
        <v>266</v>
      </c>
      <c r="E30" s="63">
        <f t="shared" si="0"/>
        <v>25918.489938214905</v>
      </c>
      <c r="F30">
        <f t="shared" si="1"/>
        <v>25918.5</v>
      </c>
      <c r="G30" s="63">
        <f t="shared" si="2"/>
        <v>-0.0028448500015656464</v>
      </c>
      <c r="K30">
        <f>G30</f>
        <v>-0.0028448500015656464</v>
      </c>
      <c r="O30">
        <f t="shared" si="4"/>
        <v>-0.0049504107585119</v>
      </c>
      <c r="Q30" s="2">
        <f t="shared" si="3"/>
        <v>35502.0746</v>
      </c>
      <c r="W30" s="36" t="s">
        <v>269</v>
      </c>
    </row>
    <row r="31" spans="1:25" s="42" customFormat="1" ht="12.75">
      <c r="A31" s="74" t="s">
        <v>35</v>
      </c>
      <c r="B31" s="75" t="s">
        <v>37</v>
      </c>
      <c r="C31" s="76">
        <v>51202.3969</v>
      </c>
      <c r="D31" s="76">
        <v>0.0005</v>
      </c>
      <c r="E31" s="63">
        <f t="shared" si="0"/>
        <v>28329.987716547574</v>
      </c>
      <c r="F31">
        <f t="shared" si="1"/>
        <v>28330</v>
      </c>
      <c r="G31" s="63">
        <f t="shared" si="2"/>
        <v>-0.0034729999970295466</v>
      </c>
      <c r="H31"/>
      <c r="I31"/>
      <c r="J31">
        <f>G31</f>
        <v>-0.0034729999970295466</v>
      </c>
      <c r="L31"/>
      <c r="M31"/>
      <c r="N31"/>
      <c r="O31">
        <f t="shared" si="4"/>
        <v>-0.005779051982583279</v>
      </c>
      <c r="P31"/>
      <c r="Q31" s="2">
        <f t="shared" si="3"/>
        <v>36183.8969</v>
      </c>
      <c r="R31"/>
      <c r="S31"/>
      <c r="W31" t="s">
        <v>35</v>
      </c>
      <c r="X31"/>
      <c r="Y31"/>
    </row>
    <row r="32" spans="1:23" s="42" customFormat="1" ht="12.75">
      <c r="A32" s="74" t="s">
        <v>127</v>
      </c>
      <c r="B32" s="75" t="s">
        <v>37</v>
      </c>
      <c r="C32" s="77">
        <v>51572.0756</v>
      </c>
      <c r="D32" s="76" t="s">
        <v>66</v>
      </c>
      <c r="E32" s="63">
        <f t="shared" si="0"/>
        <v>29637.48288610554</v>
      </c>
      <c r="F32">
        <f t="shared" si="1"/>
        <v>29637.5</v>
      </c>
      <c r="G32" s="63">
        <f t="shared" si="2"/>
        <v>-0.004838749999180436</v>
      </c>
      <c r="K32" s="42">
        <f aca="true" t="shared" si="5" ref="K32:K41">G32</f>
        <v>-0.004838749999180436</v>
      </c>
      <c r="O32">
        <f t="shared" si="4"/>
        <v>-0.006228335996878668</v>
      </c>
      <c r="Q32" s="2">
        <f t="shared" si="3"/>
        <v>36553.5756</v>
      </c>
      <c r="W32" s="42" t="s">
        <v>127</v>
      </c>
    </row>
    <row r="33" spans="1:23" s="42" customFormat="1" ht="12.75">
      <c r="A33" s="74" t="s">
        <v>127</v>
      </c>
      <c r="B33" s="75" t="s">
        <v>36</v>
      </c>
      <c r="C33" s="77">
        <v>51572.2166</v>
      </c>
      <c r="D33" s="76" t="s">
        <v>66</v>
      </c>
      <c r="E33" s="63">
        <f t="shared" si="0"/>
        <v>29637.98158083399</v>
      </c>
      <c r="F33">
        <f t="shared" si="1"/>
        <v>29638</v>
      </c>
      <c r="G33" s="63">
        <f t="shared" si="2"/>
        <v>-0.005207800000789575</v>
      </c>
      <c r="K33" s="42">
        <f t="shared" si="5"/>
        <v>-0.005207800000789575</v>
      </c>
      <c r="O33">
        <f t="shared" si="4"/>
        <v>-0.006228507807209183</v>
      </c>
      <c r="Q33" s="2">
        <f t="shared" si="3"/>
        <v>36553.7166</v>
      </c>
      <c r="W33" s="42" t="s">
        <v>127</v>
      </c>
    </row>
    <row r="34" spans="1:23" s="42" customFormat="1" ht="12.75">
      <c r="A34" s="74" t="s">
        <v>127</v>
      </c>
      <c r="B34" s="75" t="s">
        <v>36</v>
      </c>
      <c r="C34" s="77">
        <v>51572.3588</v>
      </c>
      <c r="D34" s="76" t="s">
        <v>66</v>
      </c>
      <c r="E34" s="63">
        <f t="shared" si="0"/>
        <v>29638.484519772897</v>
      </c>
      <c r="F34">
        <f t="shared" si="1"/>
        <v>29638.5</v>
      </c>
      <c r="G34" s="63">
        <f t="shared" si="2"/>
        <v>-0.004376849996333476</v>
      </c>
      <c r="K34" s="42">
        <f t="shared" si="5"/>
        <v>-0.004376849996333476</v>
      </c>
      <c r="O34">
        <f t="shared" si="4"/>
        <v>-0.006228679617539697</v>
      </c>
      <c r="Q34" s="2">
        <f t="shared" si="3"/>
        <v>36553.8588</v>
      </c>
      <c r="W34" s="42" t="s">
        <v>127</v>
      </c>
    </row>
    <row r="35" spans="1:23" s="42" customFormat="1" ht="12.75" customHeight="1">
      <c r="A35" s="74" t="s">
        <v>126</v>
      </c>
      <c r="B35" s="75" t="s">
        <v>37</v>
      </c>
      <c r="C35" s="77">
        <v>51611.088</v>
      </c>
      <c r="D35" s="76" t="s">
        <v>66</v>
      </c>
      <c r="E35" s="63">
        <f t="shared" si="0"/>
        <v>29775.463582729048</v>
      </c>
      <c r="F35">
        <f t="shared" si="1"/>
        <v>29775.5</v>
      </c>
      <c r="G35" s="63">
        <f t="shared" si="2"/>
        <v>-0.010296549997292459</v>
      </c>
      <c r="K35" s="42">
        <f t="shared" si="5"/>
        <v>-0.010296549997292459</v>
      </c>
      <c r="O35">
        <f t="shared" si="4"/>
        <v>-0.006275755648100666</v>
      </c>
      <c r="Q35" s="2">
        <f t="shared" si="3"/>
        <v>36592.588</v>
      </c>
      <c r="W35" s="42" t="s">
        <v>126</v>
      </c>
    </row>
    <row r="36" spans="1:23" s="42" customFormat="1" ht="12.75">
      <c r="A36" s="74" t="s">
        <v>126</v>
      </c>
      <c r="B36" s="75" t="s">
        <v>36</v>
      </c>
      <c r="C36" s="77">
        <v>52311.1443</v>
      </c>
      <c r="D36" s="76" t="s">
        <v>66</v>
      </c>
      <c r="E36" s="63">
        <f t="shared" si="0"/>
        <v>32251.452138922912</v>
      </c>
      <c r="F36">
        <f t="shared" si="1"/>
        <v>32251.5</v>
      </c>
      <c r="G36" s="63">
        <f t="shared" si="2"/>
        <v>-0.013532149998354726</v>
      </c>
      <c r="K36" s="42">
        <f t="shared" si="5"/>
        <v>-0.013532149998354726</v>
      </c>
      <c r="O36">
        <f t="shared" si="4"/>
        <v>-0.007126560404808415</v>
      </c>
      <c r="Q36" s="2">
        <f t="shared" si="3"/>
        <v>37292.6443</v>
      </c>
      <c r="W36" s="42" t="s">
        <v>126</v>
      </c>
    </row>
    <row r="37" spans="1:23" s="42" customFormat="1" ht="12.75">
      <c r="A37" s="74" t="s">
        <v>126</v>
      </c>
      <c r="B37" s="75" t="s">
        <v>37</v>
      </c>
      <c r="C37" s="77">
        <v>52312.2764</v>
      </c>
      <c r="D37" s="76" t="s">
        <v>66</v>
      </c>
      <c r="E37" s="63">
        <f t="shared" si="0"/>
        <v>32255.45619780285</v>
      </c>
      <c r="F37">
        <f t="shared" si="1"/>
        <v>32255.5</v>
      </c>
      <c r="G37" s="63">
        <f t="shared" si="2"/>
        <v>-0.012384549998387229</v>
      </c>
      <c r="K37" s="42">
        <f t="shared" si="5"/>
        <v>-0.012384549998387229</v>
      </c>
      <c r="O37">
        <f t="shared" si="4"/>
        <v>-0.0071279348874525306</v>
      </c>
      <c r="Q37" s="2">
        <f t="shared" si="3"/>
        <v>37293.7764</v>
      </c>
      <c r="W37" s="42" t="s">
        <v>126</v>
      </c>
    </row>
    <row r="38" spans="1:23" s="42" customFormat="1" ht="12.75">
      <c r="A38" s="74" t="s">
        <v>126</v>
      </c>
      <c r="B38" s="75" t="s">
        <v>37</v>
      </c>
      <c r="C38" s="77">
        <v>52313.1244</v>
      </c>
      <c r="D38" s="76" t="s">
        <v>66</v>
      </c>
      <c r="E38" s="63">
        <f t="shared" si="0"/>
        <v>32258.455439857593</v>
      </c>
      <c r="F38">
        <f t="shared" si="1"/>
        <v>32258.5</v>
      </c>
      <c r="G38" s="63">
        <f t="shared" si="2"/>
        <v>-0.012598850000358652</v>
      </c>
      <c r="K38" s="42">
        <f t="shared" si="5"/>
        <v>-0.012598850000358652</v>
      </c>
      <c r="O38">
        <f t="shared" si="4"/>
        <v>-0.007128965749435617</v>
      </c>
      <c r="Q38" s="2">
        <f t="shared" si="3"/>
        <v>37294.6244</v>
      </c>
      <c r="W38" s="42" t="s">
        <v>126</v>
      </c>
    </row>
    <row r="39" spans="1:25" ht="12.75">
      <c r="A39" s="74" t="s">
        <v>126</v>
      </c>
      <c r="B39" s="75" t="s">
        <v>36</v>
      </c>
      <c r="C39" s="77">
        <v>52313.2681</v>
      </c>
      <c r="D39" s="76" t="s">
        <v>66</v>
      </c>
      <c r="E39" s="63">
        <f t="shared" si="0"/>
        <v>32258.963684059563</v>
      </c>
      <c r="F39">
        <f t="shared" si="1"/>
        <v>32259</v>
      </c>
      <c r="G39" s="63">
        <f t="shared" si="2"/>
        <v>-0.010267899997415952</v>
      </c>
      <c r="H39" s="42"/>
      <c r="I39" s="42"/>
      <c r="J39" s="42"/>
      <c r="K39" s="42">
        <f t="shared" si="5"/>
        <v>-0.010267899997415952</v>
      </c>
      <c r="L39" s="42"/>
      <c r="M39" s="42"/>
      <c r="O39">
        <f t="shared" si="4"/>
        <v>-0.007129137559766132</v>
      </c>
      <c r="P39" s="42"/>
      <c r="Q39" s="2">
        <f t="shared" si="3"/>
        <v>37294.7681</v>
      </c>
      <c r="R39" s="42"/>
      <c r="S39" s="42"/>
      <c r="W39" s="42" t="s">
        <v>126</v>
      </c>
      <c r="X39" s="42"/>
      <c r="Y39" s="42"/>
    </row>
    <row r="40" spans="1:23" ht="12.75">
      <c r="A40" s="78" t="s">
        <v>62</v>
      </c>
      <c r="B40" s="75" t="s">
        <v>36</v>
      </c>
      <c r="C40" s="76">
        <v>52403.6</v>
      </c>
      <c r="D40" s="76">
        <v>0.01</v>
      </c>
      <c r="E40" s="63">
        <f t="shared" si="0"/>
        <v>32578.453346047096</v>
      </c>
      <c r="F40">
        <f t="shared" si="1"/>
        <v>32578.5</v>
      </c>
      <c r="G40" s="63">
        <f t="shared" si="2"/>
        <v>-0.013190849997045007</v>
      </c>
      <c r="K40">
        <f t="shared" si="5"/>
        <v>-0.013190849997045007</v>
      </c>
      <c r="O40">
        <f t="shared" si="4"/>
        <v>-0.007238924360964891</v>
      </c>
      <c r="Q40" s="2">
        <f t="shared" si="3"/>
        <v>37385.1</v>
      </c>
      <c r="W40" s="33" t="s">
        <v>62</v>
      </c>
    </row>
    <row r="41" spans="1:23" ht="12.75">
      <c r="A41" s="78" t="s">
        <v>62</v>
      </c>
      <c r="B41" s="75" t="s">
        <v>36</v>
      </c>
      <c r="C41" s="76">
        <v>52645.9121</v>
      </c>
      <c r="D41" s="76">
        <v>0.0006</v>
      </c>
      <c r="E41" s="63">
        <f t="shared" si="0"/>
        <v>33435.47296950783</v>
      </c>
      <c r="F41">
        <f t="shared" si="1"/>
        <v>33435.5</v>
      </c>
      <c r="G41" s="63">
        <f t="shared" si="2"/>
        <v>-0.007642550001037307</v>
      </c>
      <c r="K41">
        <f t="shared" si="5"/>
        <v>-0.007642550001037307</v>
      </c>
      <c r="O41">
        <f t="shared" si="4"/>
        <v>-0.007533407267466723</v>
      </c>
      <c r="Q41" s="2">
        <f t="shared" si="3"/>
        <v>37627.4121</v>
      </c>
      <c r="W41" s="33" t="s">
        <v>62</v>
      </c>
    </row>
    <row r="42" spans="1:25" s="42" customFormat="1" ht="12.75">
      <c r="A42" s="79" t="s">
        <v>43</v>
      </c>
      <c r="B42" s="75" t="s">
        <v>37</v>
      </c>
      <c r="C42" s="76">
        <v>52691.294</v>
      </c>
      <c r="D42" s="76">
        <v>0.002</v>
      </c>
      <c r="E42" s="63">
        <f t="shared" si="0"/>
        <v>33595.98158154137</v>
      </c>
      <c r="F42">
        <f t="shared" si="1"/>
        <v>33596</v>
      </c>
      <c r="G42" s="63">
        <f t="shared" si="2"/>
        <v>-0.005207599999266677</v>
      </c>
      <c r="H42"/>
      <c r="I42">
        <f>G42</f>
        <v>-0.005207599999266677</v>
      </c>
      <c r="K42"/>
      <c r="L42"/>
      <c r="M42"/>
      <c r="N42"/>
      <c r="O42">
        <f t="shared" si="4"/>
        <v>-0.007588558383561875</v>
      </c>
      <c r="P42"/>
      <c r="Q42" s="2">
        <f t="shared" si="3"/>
        <v>37672.794</v>
      </c>
      <c r="R42"/>
      <c r="S42"/>
      <c r="W42" s="12" t="s">
        <v>43</v>
      </c>
      <c r="X42"/>
      <c r="Y42"/>
    </row>
    <row r="43" spans="1:25" s="42" customFormat="1" ht="12.75">
      <c r="A43" s="80" t="s">
        <v>190</v>
      </c>
      <c r="B43" s="81" t="str">
        <f>IF(INT(F43)=F43,"I","II")</f>
        <v>I</v>
      </c>
      <c r="C43" s="82">
        <v>52694.9652</v>
      </c>
      <c r="D43" s="82" t="s">
        <v>266</v>
      </c>
      <c r="E43" s="63">
        <f t="shared" si="0"/>
        <v>33608.966036059515</v>
      </c>
      <c r="F43">
        <f t="shared" si="1"/>
        <v>33609</v>
      </c>
      <c r="G43" s="63">
        <f t="shared" si="2"/>
        <v>-0.009602900005120318</v>
      </c>
      <c r="H43"/>
      <c r="I43"/>
      <c r="J43"/>
      <c r="K43">
        <f aca="true" t="shared" si="6" ref="K43:K56">G43</f>
        <v>-0.009602900005120318</v>
      </c>
      <c r="L43"/>
      <c r="M43"/>
      <c r="O43">
        <f t="shared" si="4"/>
        <v>-0.007593025452155252</v>
      </c>
      <c r="P43"/>
      <c r="Q43" s="2">
        <f t="shared" si="3"/>
        <v>37676.4652</v>
      </c>
      <c r="R43"/>
      <c r="S43"/>
      <c r="W43" s="36" t="s">
        <v>270</v>
      </c>
      <c r="X43"/>
      <c r="Y43"/>
    </row>
    <row r="44" spans="1:23" s="42" customFormat="1" ht="12.75">
      <c r="A44" s="74" t="s">
        <v>126</v>
      </c>
      <c r="B44" s="75" t="s">
        <v>37</v>
      </c>
      <c r="C44" s="77">
        <v>53020.3986</v>
      </c>
      <c r="D44" s="76" t="s">
        <v>66</v>
      </c>
      <c r="E44" s="63">
        <f t="shared" si="0"/>
        <v>34759.97256825309</v>
      </c>
      <c r="F44">
        <f t="shared" si="1"/>
        <v>34760</v>
      </c>
      <c r="G44" s="63">
        <f t="shared" si="2"/>
        <v>-0.007755999999062624</v>
      </c>
      <c r="K44" s="42">
        <f t="shared" si="6"/>
        <v>-0.007755999999062624</v>
      </c>
      <c r="O44">
        <f t="shared" si="4"/>
        <v>-0.007988532832999605</v>
      </c>
      <c r="Q44" s="2">
        <f t="shared" si="3"/>
        <v>38001.8986</v>
      </c>
      <c r="W44" s="42" t="s">
        <v>126</v>
      </c>
    </row>
    <row r="45" spans="1:23" s="42" customFormat="1" ht="12.75">
      <c r="A45" s="74" t="s">
        <v>126</v>
      </c>
      <c r="B45" s="75" t="s">
        <v>37</v>
      </c>
      <c r="C45" s="77">
        <v>53021.2496</v>
      </c>
      <c r="D45" s="76" t="s">
        <v>66</v>
      </c>
      <c r="E45" s="63">
        <f t="shared" si="0"/>
        <v>34762.98242083399</v>
      </c>
      <c r="F45">
        <f t="shared" si="1"/>
        <v>34763</v>
      </c>
      <c r="G45" s="63">
        <f t="shared" si="2"/>
        <v>-0.004970299996784888</v>
      </c>
      <c r="K45" s="42">
        <f t="shared" si="6"/>
        <v>-0.004970299996784888</v>
      </c>
      <c r="O45">
        <f t="shared" si="4"/>
        <v>-0.007989563694982691</v>
      </c>
      <c r="Q45" s="2">
        <f t="shared" si="3"/>
        <v>38002.7496</v>
      </c>
      <c r="W45" s="42" t="s">
        <v>126</v>
      </c>
    </row>
    <row r="46" spans="1:23" ht="12.75">
      <c r="A46" s="80" t="s">
        <v>197</v>
      </c>
      <c r="B46" s="81" t="str">
        <f>IF(INT(F46)=F46,"I","II")</f>
        <v>I</v>
      </c>
      <c r="C46" s="82">
        <v>53029.1637</v>
      </c>
      <c r="D46" s="82" t="s">
        <v>266</v>
      </c>
      <c r="E46" s="63">
        <f t="shared" si="0"/>
        <v>34790.973342467805</v>
      </c>
      <c r="F46">
        <f t="shared" si="1"/>
        <v>34791</v>
      </c>
      <c r="G46" s="63">
        <f t="shared" si="2"/>
        <v>-0.007537100005720276</v>
      </c>
      <c r="K46">
        <f t="shared" si="6"/>
        <v>-0.007537100005720276</v>
      </c>
      <c r="O46">
        <f t="shared" si="4"/>
        <v>-0.007999185073491503</v>
      </c>
      <c r="Q46" s="2">
        <f t="shared" si="3"/>
        <v>38010.6637</v>
      </c>
      <c r="W46" s="36" t="s">
        <v>271</v>
      </c>
    </row>
    <row r="47" spans="1:23" s="42" customFormat="1" ht="12.75">
      <c r="A47" s="74" t="s">
        <v>126</v>
      </c>
      <c r="B47" s="75" t="s">
        <v>37</v>
      </c>
      <c r="C47" s="77">
        <v>53080.0578</v>
      </c>
      <c r="D47" s="76" t="s">
        <v>66</v>
      </c>
      <c r="E47" s="63">
        <f t="shared" si="0"/>
        <v>34970.97773522565</v>
      </c>
      <c r="F47">
        <f t="shared" si="1"/>
        <v>34971</v>
      </c>
      <c r="G47" s="63">
        <f t="shared" si="2"/>
        <v>-0.006295099999988452</v>
      </c>
      <c r="K47" s="42">
        <f t="shared" si="6"/>
        <v>-0.006295099999988452</v>
      </c>
      <c r="O47">
        <f t="shared" si="4"/>
        <v>-0.008061036792476719</v>
      </c>
      <c r="Q47" s="2">
        <f t="shared" si="3"/>
        <v>38061.5578</v>
      </c>
      <c r="W47" s="42" t="s">
        <v>126</v>
      </c>
    </row>
    <row r="48" spans="1:23" s="42" customFormat="1" ht="12.75">
      <c r="A48" s="74" t="s">
        <v>126</v>
      </c>
      <c r="B48" s="75" t="s">
        <v>36</v>
      </c>
      <c r="C48" s="77">
        <v>53080.2012</v>
      </c>
      <c r="D48" s="76" t="s">
        <v>66</v>
      </c>
      <c r="E48" s="63">
        <f t="shared" si="0"/>
        <v>34971.484918375005</v>
      </c>
      <c r="F48">
        <f t="shared" si="1"/>
        <v>34971.5</v>
      </c>
      <c r="G48" s="63">
        <f t="shared" si="2"/>
        <v>-0.004264149996743072</v>
      </c>
      <c r="K48" s="42">
        <f t="shared" si="6"/>
        <v>-0.004264149996743072</v>
      </c>
      <c r="O48">
        <f t="shared" si="4"/>
        <v>-0.008061208602807233</v>
      </c>
      <c r="Q48" s="2">
        <f t="shared" si="3"/>
        <v>38061.7012</v>
      </c>
      <c r="W48" s="42" t="s">
        <v>126</v>
      </c>
    </row>
    <row r="49" spans="1:23" ht="12.75">
      <c r="A49" s="76" t="s">
        <v>62</v>
      </c>
      <c r="B49" s="75" t="s">
        <v>36</v>
      </c>
      <c r="C49" s="76">
        <v>53326.8873</v>
      </c>
      <c r="D49" s="76">
        <v>0.0003</v>
      </c>
      <c r="E49" s="63">
        <f t="shared" si="0"/>
        <v>35843.97468894359</v>
      </c>
      <c r="F49">
        <f t="shared" si="1"/>
        <v>35844</v>
      </c>
      <c r="G49" s="63">
        <f t="shared" si="2"/>
        <v>-0.007156399995437823</v>
      </c>
      <c r="K49">
        <f t="shared" si="6"/>
        <v>-0.007156399995437823</v>
      </c>
      <c r="O49">
        <f t="shared" si="4"/>
        <v>-0.008361017629555016</v>
      </c>
      <c r="Q49" s="2">
        <f t="shared" si="3"/>
        <v>38308.3873</v>
      </c>
      <c r="W49" s="33" t="s">
        <v>62</v>
      </c>
    </row>
    <row r="50" spans="1:25" ht="12.75">
      <c r="A50" s="74" t="s">
        <v>126</v>
      </c>
      <c r="B50" s="75" t="s">
        <v>37</v>
      </c>
      <c r="C50" s="77">
        <v>53360.2517</v>
      </c>
      <c r="D50" s="76" t="s">
        <v>66</v>
      </c>
      <c r="E50" s="63">
        <f t="shared" si="0"/>
        <v>35961.97930169298</v>
      </c>
      <c r="F50">
        <f t="shared" si="1"/>
        <v>35962</v>
      </c>
      <c r="G50" s="63">
        <f t="shared" si="2"/>
        <v>-0.005852199996297713</v>
      </c>
      <c r="H50" s="42"/>
      <c r="I50" s="42"/>
      <c r="J50" s="42"/>
      <c r="K50" s="42">
        <f t="shared" si="6"/>
        <v>-0.005852199996297713</v>
      </c>
      <c r="L50" s="42"/>
      <c r="M50" s="42"/>
      <c r="O50">
        <f t="shared" si="4"/>
        <v>-0.008401564867556435</v>
      </c>
      <c r="P50" s="42"/>
      <c r="Q50" s="2">
        <f t="shared" si="3"/>
        <v>38341.7517</v>
      </c>
      <c r="R50" s="42"/>
      <c r="S50" s="42"/>
      <c r="W50" s="42" t="s">
        <v>126</v>
      </c>
      <c r="X50" s="42"/>
      <c r="Y50" s="42"/>
    </row>
    <row r="51" spans="1:23" ht="12.75" customHeight="1">
      <c r="A51" s="82" t="s">
        <v>168</v>
      </c>
      <c r="B51" s="81" t="str">
        <f>IF(INT(F51)=F51,"I","II")</f>
        <v>I</v>
      </c>
      <c r="C51" s="82">
        <v>53360.2556</v>
      </c>
      <c r="D51" s="82" t="s">
        <v>265</v>
      </c>
      <c r="E51" s="63">
        <f t="shared" si="0"/>
        <v>35961.99309537694</v>
      </c>
      <c r="F51">
        <f t="shared" si="1"/>
        <v>35962</v>
      </c>
      <c r="G51" s="63">
        <f t="shared" si="2"/>
        <v>-0.0019522000002325512</v>
      </c>
      <c r="K51">
        <f t="shared" si="6"/>
        <v>-0.0019522000002325512</v>
      </c>
      <c r="O51">
        <f t="shared" si="4"/>
        <v>-0.008401564867556435</v>
      </c>
      <c r="Q51" s="2">
        <f t="shared" si="3"/>
        <v>38341.7556</v>
      </c>
      <c r="W51" s="36" t="s">
        <v>272</v>
      </c>
    </row>
    <row r="52" spans="1:23" ht="12.75" customHeight="1">
      <c r="A52" s="83" t="s">
        <v>168</v>
      </c>
      <c r="B52" s="81" t="str">
        <f>IF(INT(F52)=F52,"I","II")</f>
        <v>I</v>
      </c>
      <c r="C52" s="82">
        <v>53360.2562</v>
      </c>
      <c r="D52" s="82" t="s">
        <v>265</v>
      </c>
      <c r="E52" s="63">
        <f t="shared" si="0"/>
        <v>35961.995217482196</v>
      </c>
      <c r="F52">
        <f t="shared" si="1"/>
        <v>35962</v>
      </c>
      <c r="G52" s="63">
        <f t="shared" si="2"/>
        <v>-0.0013521999935619533</v>
      </c>
      <c r="K52">
        <f t="shared" si="6"/>
        <v>-0.0013521999935619533</v>
      </c>
      <c r="O52">
        <f t="shared" si="4"/>
        <v>-0.008401564867556435</v>
      </c>
      <c r="Q52" s="2">
        <f t="shared" si="3"/>
        <v>38341.7562</v>
      </c>
      <c r="W52" s="36" t="s">
        <v>273</v>
      </c>
    </row>
    <row r="53" spans="1:25" ht="12.75" customHeight="1">
      <c r="A53" s="74" t="s">
        <v>126</v>
      </c>
      <c r="B53" s="75" t="s">
        <v>36</v>
      </c>
      <c r="C53" s="77">
        <v>53360.3938</v>
      </c>
      <c r="D53" s="76" t="s">
        <v>66</v>
      </c>
      <c r="E53" s="63">
        <f aca="true" t="shared" si="7" ref="E53:E69">+(C53-C$7)/C$8</f>
        <v>35962.481886947666</v>
      </c>
      <c r="F53">
        <f aca="true" t="shared" si="8" ref="F53:F71">ROUND(2*E53,0)/2</f>
        <v>35962.5</v>
      </c>
      <c r="G53" s="63">
        <f aca="true" t="shared" si="9" ref="G53:G69">+C53-(C$7+F53*C$8)</f>
        <v>-0.005121250003867317</v>
      </c>
      <c r="H53" s="42"/>
      <c r="I53" s="42"/>
      <c r="J53" s="42"/>
      <c r="K53" s="42">
        <f t="shared" si="6"/>
        <v>-0.005121250003867317</v>
      </c>
      <c r="L53" s="42"/>
      <c r="M53" s="42"/>
      <c r="O53">
        <f t="shared" si="4"/>
        <v>-0.00840173667788695</v>
      </c>
      <c r="P53" s="42"/>
      <c r="Q53" s="2">
        <f aca="true" t="shared" si="10" ref="Q53:Q69">+C53-15018.5</f>
        <v>38341.8938</v>
      </c>
      <c r="R53" s="42"/>
      <c r="S53" s="42"/>
      <c r="W53" s="42" t="s">
        <v>126</v>
      </c>
      <c r="X53" s="42"/>
      <c r="Y53" s="42"/>
    </row>
    <row r="54" spans="1:23" ht="12.75" customHeight="1">
      <c r="A54" s="83" t="s">
        <v>168</v>
      </c>
      <c r="B54" s="81" t="str">
        <f>IF(INT(F54)=F54,"I","II")</f>
        <v>II</v>
      </c>
      <c r="C54" s="82">
        <v>53360.3976</v>
      </c>
      <c r="D54" s="82" t="s">
        <v>265</v>
      </c>
      <c r="E54" s="63">
        <f t="shared" si="7"/>
        <v>35962.495326947435</v>
      </c>
      <c r="F54">
        <f t="shared" si="8"/>
        <v>35962.5</v>
      </c>
      <c r="G54" s="63">
        <f t="shared" si="9"/>
        <v>-0.0013212500052759424</v>
      </c>
      <c r="K54">
        <f t="shared" si="6"/>
        <v>-0.0013212500052759424</v>
      </c>
      <c r="O54">
        <f aca="true" t="shared" si="11" ref="O54:O71">+C$11+C$12*F54</f>
        <v>-0.00840173667788695</v>
      </c>
      <c r="Q54" s="2">
        <f t="shared" si="10"/>
        <v>38341.8976</v>
      </c>
      <c r="W54" s="36" t="s">
        <v>274</v>
      </c>
    </row>
    <row r="55" spans="1:23" ht="12.75" customHeight="1">
      <c r="A55" s="82" t="s">
        <v>168</v>
      </c>
      <c r="B55" s="81" t="str">
        <f>IF(INT(F55)=F55,"I","II")</f>
        <v>II</v>
      </c>
      <c r="C55" s="82">
        <v>53360.3984</v>
      </c>
      <c r="D55" s="82" t="s">
        <v>265</v>
      </c>
      <c r="E55" s="63">
        <f t="shared" si="7"/>
        <v>35962.498156421076</v>
      </c>
      <c r="F55">
        <f t="shared" si="8"/>
        <v>35962.5</v>
      </c>
      <c r="G55" s="63">
        <f t="shared" si="9"/>
        <v>-0.0005212500036577694</v>
      </c>
      <c r="K55">
        <f t="shared" si="6"/>
        <v>-0.0005212500036577694</v>
      </c>
      <c r="O55">
        <f t="shared" si="11"/>
        <v>-0.00840173667788695</v>
      </c>
      <c r="Q55" s="2">
        <f t="shared" si="10"/>
        <v>38341.8984</v>
      </c>
      <c r="W55" s="36" t="s">
        <v>275</v>
      </c>
    </row>
    <row r="56" spans="1:23" ht="12.75" customHeight="1">
      <c r="A56" s="80" t="s">
        <v>215</v>
      </c>
      <c r="B56" s="81" t="str">
        <f>IF(INT(F56)=F56,"I","II")</f>
        <v>II</v>
      </c>
      <c r="C56" s="82">
        <v>54142.1618</v>
      </c>
      <c r="D56" s="82" t="s">
        <v>265</v>
      </c>
      <c r="E56" s="63">
        <f t="shared" si="7"/>
        <v>38727.4718193268</v>
      </c>
      <c r="F56">
        <f t="shared" si="8"/>
        <v>38727.5</v>
      </c>
      <c r="G56" s="63">
        <f t="shared" si="9"/>
        <v>-0.007967749996169005</v>
      </c>
      <c r="K56">
        <f t="shared" si="6"/>
        <v>-0.007967749996169005</v>
      </c>
      <c r="O56">
        <f t="shared" si="11"/>
        <v>-0.009351847805632073</v>
      </c>
      <c r="Q56" s="2">
        <f t="shared" si="10"/>
        <v>39123.6618</v>
      </c>
      <c r="W56" s="36" t="s">
        <v>276</v>
      </c>
    </row>
    <row r="57" spans="1:23" ht="12.75" customHeight="1">
      <c r="A57" s="76" t="s">
        <v>50</v>
      </c>
      <c r="B57" s="84"/>
      <c r="C57" s="76">
        <v>54202.3869</v>
      </c>
      <c r="D57" s="76">
        <v>0.0053</v>
      </c>
      <c r="E57" s="63">
        <f t="shared" si="7"/>
        <v>38940.47848521299</v>
      </c>
      <c r="F57">
        <f t="shared" si="8"/>
        <v>38940.5</v>
      </c>
      <c r="G57" s="63">
        <f t="shared" si="9"/>
        <v>-0.006083050000597723</v>
      </c>
      <c r="J57">
        <f>G57</f>
        <v>-0.006083050000597723</v>
      </c>
      <c r="O57">
        <f t="shared" si="11"/>
        <v>-0.009425039006431244</v>
      </c>
      <c r="Q57" s="2">
        <f t="shared" si="10"/>
        <v>39183.8869</v>
      </c>
      <c r="W57" s="14" t="s">
        <v>50</v>
      </c>
    </row>
    <row r="58" spans="1:23" ht="12.75" customHeight="1">
      <c r="A58" s="76" t="s">
        <v>53</v>
      </c>
      <c r="B58" s="75" t="s">
        <v>37</v>
      </c>
      <c r="C58" s="76">
        <v>54508.446</v>
      </c>
      <c r="D58" s="76">
        <v>0.0016</v>
      </c>
      <c r="E58" s="63">
        <f t="shared" si="7"/>
        <v>40022.96117856067</v>
      </c>
      <c r="F58">
        <f t="shared" si="8"/>
        <v>40023</v>
      </c>
      <c r="G58" s="63">
        <f t="shared" si="9"/>
        <v>-0.010976300000038464</v>
      </c>
      <c r="J58">
        <f>G58</f>
        <v>-0.010976300000038464</v>
      </c>
      <c r="O58">
        <f t="shared" si="11"/>
        <v>-0.009797008371995113</v>
      </c>
      <c r="Q58" s="2">
        <f t="shared" si="10"/>
        <v>39489.946</v>
      </c>
      <c r="W58" s="14" t="s">
        <v>53</v>
      </c>
    </row>
    <row r="59" spans="1:23" ht="12.75" customHeight="1">
      <c r="A59" s="85" t="s">
        <v>52</v>
      </c>
      <c r="B59" s="86" t="s">
        <v>37</v>
      </c>
      <c r="C59" s="85">
        <v>54831.8929</v>
      </c>
      <c r="D59" s="85">
        <v>0.0006</v>
      </c>
      <c r="E59" s="63">
        <f t="shared" si="7"/>
        <v>41166.94177403045</v>
      </c>
      <c r="F59">
        <f t="shared" si="8"/>
        <v>41167</v>
      </c>
      <c r="G59" s="63">
        <f t="shared" si="9"/>
        <v>-0.01646269999764627</v>
      </c>
      <c r="K59">
        <f aca="true" t="shared" si="12" ref="K59:K64">G59</f>
        <v>-0.01646269999764627</v>
      </c>
      <c r="O59">
        <f t="shared" si="11"/>
        <v>-0.010190110408212263</v>
      </c>
      <c r="Q59" s="2">
        <f t="shared" si="10"/>
        <v>39813.3929</v>
      </c>
      <c r="W59" s="14" t="s">
        <v>52</v>
      </c>
    </row>
    <row r="60" spans="1:23" ht="12.75" customHeight="1">
      <c r="A60" s="87" t="s">
        <v>234</v>
      </c>
      <c r="B60" s="88" t="str">
        <f>IF(INT(F60)=F60,"I","II")</f>
        <v>I</v>
      </c>
      <c r="C60" s="89">
        <v>54862.4326</v>
      </c>
      <c r="D60" s="89" t="s">
        <v>265</v>
      </c>
      <c r="E60" s="63">
        <f t="shared" si="7"/>
        <v>41274.955869053374</v>
      </c>
      <c r="F60">
        <f t="shared" si="8"/>
        <v>41275</v>
      </c>
      <c r="G60" s="63">
        <f t="shared" si="9"/>
        <v>-0.012477500000386499</v>
      </c>
      <c r="K60">
        <f t="shared" si="12"/>
        <v>-0.012477500000386499</v>
      </c>
      <c r="O60">
        <f t="shared" si="11"/>
        <v>-0.010227221439603392</v>
      </c>
      <c r="Q60" s="2">
        <f t="shared" si="10"/>
        <v>39843.9326</v>
      </c>
      <c r="W60" s="36" t="s">
        <v>277</v>
      </c>
    </row>
    <row r="61" spans="1:23" ht="12.75" customHeight="1">
      <c r="A61" s="90" t="s">
        <v>56</v>
      </c>
      <c r="B61" s="91" t="s">
        <v>36</v>
      </c>
      <c r="C61" s="90">
        <v>55566.8745</v>
      </c>
      <c r="D61" s="90">
        <v>0.0004</v>
      </c>
      <c r="E61" s="63">
        <f t="shared" si="7"/>
        <v>43766.455599722845</v>
      </c>
      <c r="F61">
        <f t="shared" si="8"/>
        <v>43766.5</v>
      </c>
      <c r="G61" s="63">
        <f t="shared" si="9"/>
        <v>-0.012553650005429517</v>
      </c>
      <c r="K61">
        <f t="shared" si="12"/>
        <v>-0.012553650005429517</v>
      </c>
      <c r="O61">
        <f t="shared" si="11"/>
        <v>-0.011083352316557089</v>
      </c>
      <c r="Q61" s="2">
        <f t="shared" si="10"/>
        <v>40548.3745</v>
      </c>
      <c r="W61" s="36" t="s">
        <v>56</v>
      </c>
    </row>
    <row r="62" spans="1:23" ht="12.75" customHeight="1">
      <c r="A62" s="90" t="s">
        <v>56</v>
      </c>
      <c r="B62" s="91" t="s">
        <v>37</v>
      </c>
      <c r="C62" s="90">
        <v>55567.015</v>
      </c>
      <c r="D62" s="90">
        <v>0.001</v>
      </c>
      <c r="E62" s="63">
        <f t="shared" si="7"/>
        <v>43766.95252603027</v>
      </c>
      <c r="F62">
        <f t="shared" si="8"/>
        <v>43767</v>
      </c>
      <c r="G62" s="63">
        <f t="shared" si="9"/>
        <v>-0.013422700001683552</v>
      </c>
      <c r="K62">
        <f t="shared" si="12"/>
        <v>-0.013422700001683552</v>
      </c>
      <c r="O62">
        <f t="shared" si="11"/>
        <v>-0.011083524126887604</v>
      </c>
      <c r="Q62" s="2">
        <f t="shared" si="10"/>
        <v>40548.515</v>
      </c>
      <c r="W62" s="36" t="s">
        <v>56</v>
      </c>
    </row>
    <row r="63" spans="1:23" ht="12.75" customHeight="1">
      <c r="A63" s="87" t="s">
        <v>247</v>
      </c>
      <c r="B63" s="88" t="str">
        <f>IF(INT(F63)=F63,"I","II")</f>
        <v>I</v>
      </c>
      <c r="C63" s="89">
        <v>55600.3785</v>
      </c>
      <c r="D63" s="89" t="s">
        <v>265</v>
      </c>
      <c r="E63" s="63">
        <f t="shared" si="7"/>
        <v>43884.95395562182</v>
      </c>
      <c r="F63">
        <f t="shared" si="8"/>
        <v>43885</v>
      </c>
      <c r="G63" s="63">
        <f t="shared" si="9"/>
        <v>-0.013018500001635402</v>
      </c>
      <c r="K63">
        <f t="shared" si="12"/>
        <v>-0.013018500001635402</v>
      </c>
      <c r="O63">
        <f t="shared" si="11"/>
        <v>-0.011124071364889023</v>
      </c>
      <c r="Q63" s="2">
        <f t="shared" si="10"/>
        <v>40581.8785</v>
      </c>
      <c r="W63" s="36" t="s">
        <v>278</v>
      </c>
    </row>
    <row r="64" spans="1:23" ht="12.75" customHeight="1">
      <c r="A64" s="87" t="s">
        <v>251</v>
      </c>
      <c r="B64" s="88" t="str">
        <f>IF(INT(F64)=F64,"I","II")</f>
        <v>I</v>
      </c>
      <c r="C64" s="89">
        <v>55621.3013</v>
      </c>
      <c r="D64" s="89" t="s">
        <v>265</v>
      </c>
      <c r="E64" s="63">
        <f t="shared" si="7"/>
        <v>43958.9545943755</v>
      </c>
      <c r="F64">
        <f t="shared" si="8"/>
        <v>43959</v>
      </c>
      <c r="G64" s="63">
        <f t="shared" si="9"/>
        <v>-0.012837900001613889</v>
      </c>
      <c r="K64">
        <f t="shared" si="12"/>
        <v>-0.012837900001613889</v>
      </c>
      <c r="O64">
        <f t="shared" si="11"/>
        <v>-0.011149499293805168</v>
      </c>
      <c r="Q64" s="2">
        <f t="shared" si="10"/>
        <v>40602.8013</v>
      </c>
      <c r="W64" s="36" t="s">
        <v>279</v>
      </c>
    </row>
    <row r="65" spans="1:23" ht="12.75" customHeight="1">
      <c r="A65" s="90" t="s">
        <v>57</v>
      </c>
      <c r="B65" s="91" t="s">
        <v>37</v>
      </c>
      <c r="C65" s="90">
        <v>55621.3014</v>
      </c>
      <c r="D65" s="90">
        <v>0.0006</v>
      </c>
      <c r="E65" s="63">
        <f t="shared" si="7"/>
        <v>43958.9549480597</v>
      </c>
      <c r="F65">
        <f t="shared" si="8"/>
        <v>43959</v>
      </c>
      <c r="G65" s="63">
        <f t="shared" si="9"/>
        <v>-0.012737900004140101</v>
      </c>
      <c r="J65">
        <f>G65</f>
        <v>-0.012737900004140101</v>
      </c>
      <c r="O65">
        <f t="shared" si="11"/>
        <v>-0.011149499293805168</v>
      </c>
      <c r="Q65" s="2">
        <f t="shared" si="10"/>
        <v>40602.8014</v>
      </c>
      <c r="W65" s="36" t="s">
        <v>57</v>
      </c>
    </row>
    <row r="66" spans="1:23" ht="12.75" customHeight="1">
      <c r="A66" s="90" t="s">
        <v>57</v>
      </c>
      <c r="B66" s="91" t="s">
        <v>36</v>
      </c>
      <c r="C66" s="90">
        <v>55621.4443</v>
      </c>
      <c r="D66" s="90">
        <v>0.0022</v>
      </c>
      <c r="E66" s="63">
        <f t="shared" si="7"/>
        <v>43959.46036278805</v>
      </c>
      <c r="F66">
        <f t="shared" si="8"/>
        <v>43959.5</v>
      </c>
      <c r="G66" s="63">
        <f t="shared" si="9"/>
        <v>-0.011206949995539617</v>
      </c>
      <c r="J66">
        <f>G66</f>
        <v>-0.011206949995539617</v>
      </c>
      <c r="O66">
        <f t="shared" si="11"/>
        <v>-0.011149671104135683</v>
      </c>
      <c r="Q66" s="2">
        <f t="shared" si="10"/>
        <v>40602.9443</v>
      </c>
      <c r="W66" s="36" t="s">
        <v>57</v>
      </c>
    </row>
    <row r="67" spans="1:23" ht="12.75" customHeight="1">
      <c r="A67" s="90" t="s">
        <v>57</v>
      </c>
      <c r="B67" s="91" t="s">
        <v>37</v>
      </c>
      <c r="C67" s="90">
        <v>55621.5826</v>
      </c>
      <c r="D67" s="90">
        <v>0.0017</v>
      </c>
      <c r="E67" s="63">
        <f t="shared" si="7"/>
        <v>43959.94950804296</v>
      </c>
      <c r="F67">
        <f t="shared" si="8"/>
        <v>43960</v>
      </c>
      <c r="G67" s="63">
        <f t="shared" si="9"/>
        <v>-0.014275999994424637</v>
      </c>
      <c r="J67">
        <f>G67</f>
        <v>-0.014275999994424637</v>
      </c>
      <c r="O67">
        <f t="shared" si="11"/>
        <v>-0.011149842914466197</v>
      </c>
      <c r="Q67" s="2">
        <f t="shared" si="10"/>
        <v>40603.0826</v>
      </c>
      <c r="W67" s="36" t="s">
        <v>57</v>
      </c>
    </row>
    <row r="68" spans="1:23" ht="12.75" customHeight="1">
      <c r="A68" s="90" t="s">
        <v>56</v>
      </c>
      <c r="B68" s="91" t="s">
        <v>36</v>
      </c>
      <c r="C68" s="90">
        <v>55660.7438</v>
      </c>
      <c r="D68" s="90">
        <v>0.0007</v>
      </c>
      <c r="E68" s="63">
        <f t="shared" si="7"/>
        <v>44098.45648676283</v>
      </c>
      <c r="F68">
        <f t="shared" si="8"/>
        <v>44098.5</v>
      </c>
      <c r="G68" s="63">
        <f t="shared" si="9"/>
        <v>-0.012302850002015475</v>
      </c>
      <c r="K68">
        <f>G68</f>
        <v>-0.012302850002015475</v>
      </c>
      <c r="O68">
        <f t="shared" si="11"/>
        <v>-0.01119743437601871</v>
      </c>
      <c r="Q68" s="2">
        <f t="shared" si="10"/>
        <v>40642.2438</v>
      </c>
      <c r="W68" s="36" t="s">
        <v>56</v>
      </c>
    </row>
    <row r="69" spans="1:23" ht="12.75" customHeight="1">
      <c r="A69" s="90" t="s">
        <v>61</v>
      </c>
      <c r="B69" s="91" t="s">
        <v>36</v>
      </c>
      <c r="C69" s="90">
        <v>55931.8936</v>
      </c>
      <c r="D69" s="90">
        <v>0.001</v>
      </c>
      <c r="E69" s="63">
        <f t="shared" si="7"/>
        <v>45057.47050008472</v>
      </c>
      <c r="F69">
        <f t="shared" si="8"/>
        <v>45057.5</v>
      </c>
      <c r="G69" s="63">
        <f t="shared" si="9"/>
        <v>-0.008340749998751562</v>
      </c>
      <c r="K69">
        <f>G69</f>
        <v>-0.008340749998751562</v>
      </c>
      <c r="O69">
        <f t="shared" si="11"/>
        <v>-0.0115269665899455</v>
      </c>
      <c r="Q69" s="2">
        <f t="shared" si="10"/>
        <v>40913.3936</v>
      </c>
      <c r="W69" s="36" t="s">
        <v>61</v>
      </c>
    </row>
    <row r="70" spans="1:17" ht="12.75">
      <c r="A70" s="92" t="s">
        <v>0</v>
      </c>
      <c r="B70" s="93" t="s">
        <v>37</v>
      </c>
      <c r="C70" s="94">
        <v>57131.4027</v>
      </c>
      <c r="D70" s="94" t="s">
        <v>1</v>
      </c>
      <c r="E70" s="63">
        <f>+(C70-C$7)/C$8</f>
        <v>49299.94471915882</v>
      </c>
      <c r="F70">
        <f t="shared" si="8"/>
        <v>49300</v>
      </c>
      <c r="G70" s="63">
        <f>+C70-(C$7+F70*C$8)</f>
        <v>-0.01563000000169268</v>
      </c>
      <c r="K70">
        <f>G70</f>
        <v>-0.01563000000169268</v>
      </c>
      <c r="O70">
        <f t="shared" si="11"/>
        <v>-0.012984777244360937</v>
      </c>
      <c r="Q70" s="2">
        <f>+C70-15018.5</f>
        <v>42112.9027</v>
      </c>
    </row>
    <row r="71" spans="1:17" ht="12.75">
      <c r="A71" s="95" t="s">
        <v>284</v>
      </c>
      <c r="B71" s="96" t="s">
        <v>37</v>
      </c>
      <c r="C71" s="97">
        <v>57034.42921</v>
      </c>
      <c r="D71" s="97">
        <v>0.0004</v>
      </c>
      <c r="E71" s="63">
        <f>+(C71-C$7)/C$8</f>
        <v>48956.96480240902</v>
      </c>
      <c r="F71">
        <f t="shared" si="8"/>
        <v>48957</v>
      </c>
      <c r="G71" s="63">
        <f>+C71-(C$7+F71*C$8)</f>
        <v>-0.009951699998055119</v>
      </c>
      <c r="K71">
        <f>G71</f>
        <v>-0.009951699998055119</v>
      </c>
      <c r="O71">
        <f t="shared" si="11"/>
        <v>-0.012866915357627996</v>
      </c>
      <c r="Q71" s="2">
        <f>+C71-15018.5</f>
        <v>42015.92921</v>
      </c>
    </row>
    <row r="72" spans="5:17" ht="12.75">
      <c r="E72" s="63"/>
      <c r="Q72" s="2"/>
    </row>
    <row r="73" spans="1:5" ht="12.75">
      <c r="A73" s="74"/>
      <c r="B73" s="74"/>
      <c r="C73" s="76"/>
      <c r="D73" s="76"/>
      <c r="E73" s="63"/>
    </row>
    <row r="74" spans="1:5" ht="12.75">
      <c r="A74" s="74"/>
      <c r="B74" s="74"/>
      <c r="C74" s="76"/>
      <c r="D74" s="76"/>
      <c r="E74" s="63"/>
    </row>
    <row r="75" spans="1:5" ht="12.75">
      <c r="A75" s="74"/>
      <c r="B75" s="74"/>
      <c r="C75" s="76"/>
      <c r="D75" s="76"/>
      <c r="E75" s="63"/>
    </row>
    <row r="76" spans="1:5" ht="12.75">
      <c r="A76" s="74"/>
      <c r="B76" s="74"/>
      <c r="C76" s="76"/>
      <c r="D76" s="76"/>
      <c r="E76" s="63"/>
    </row>
    <row r="77" spans="1:5" ht="12.75">
      <c r="A77" s="74"/>
      <c r="B77" s="74"/>
      <c r="C77" s="76"/>
      <c r="D77" s="76"/>
      <c r="E77" s="63"/>
    </row>
    <row r="78" spans="1:5" ht="12.75">
      <c r="A78" s="74"/>
      <c r="B78" s="74"/>
      <c r="C78" s="76"/>
      <c r="D78" s="76"/>
      <c r="E78" s="63"/>
    </row>
    <row r="79" spans="1:5" ht="12.75">
      <c r="A79" s="74"/>
      <c r="B79" s="74"/>
      <c r="C79" s="76"/>
      <c r="D79" s="76"/>
      <c r="E79" s="63"/>
    </row>
    <row r="80" spans="1:5" ht="12.75">
      <c r="A80" s="74"/>
      <c r="B80" s="74"/>
      <c r="C80" s="76"/>
      <c r="D80" s="76"/>
      <c r="E80" s="63"/>
    </row>
    <row r="81" spans="1:5" ht="12.75">
      <c r="A81" s="74"/>
      <c r="B81" s="74"/>
      <c r="C81" s="76"/>
      <c r="D81" s="76"/>
      <c r="E81" s="63"/>
    </row>
    <row r="82" spans="1:5" ht="12.75">
      <c r="A82" s="74"/>
      <c r="B82" s="74"/>
      <c r="C82" s="76"/>
      <c r="D82" s="76"/>
      <c r="E82" s="63"/>
    </row>
    <row r="83" spans="1:5" ht="12.75">
      <c r="A83" s="74"/>
      <c r="B83" s="74"/>
      <c r="C83" s="76"/>
      <c r="D83" s="76"/>
      <c r="E83" s="63"/>
    </row>
    <row r="84" spans="1:5" ht="12.75">
      <c r="A84" s="74"/>
      <c r="B84" s="74"/>
      <c r="C84" s="76"/>
      <c r="D84" s="76"/>
      <c r="E84" s="63"/>
    </row>
    <row r="85" spans="1:5" ht="12.75">
      <c r="A85" s="74"/>
      <c r="B85" s="74"/>
      <c r="C85" s="76"/>
      <c r="D85" s="76"/>
      <c r="E85" s="63"/>
    </row>
    <row r="86" spans="1:5" ht="12.75">
      <c r="A86" s="74"/>
      <c r="B86" s="74"/>
      <c r="C86" s="76"/>
      <c r="D86" s="76"/>
      <c r="E86" s="63"/>
    </row>
    <row r="87" spans="1:5" ht="12.75">
      <c r="A87" s="74"/>
      <c r="B87" s="74"/>
      <c r="C87" s="76"/>
      <c r="D87" s="76"/>
      <c r="E87" s="63"/>
    </row>
    <row r="88" spans="1:5" ht="12.75">
      <c r="A88" s="74"/>
      <c r="B88" s="74"/>
      <c r="C88" s="76"/>
      <c r="D88" s="76"/>
      <c r="E88" s="63"/>
    </row>
    <row r="89" spans="1:5" ht="12.75">
      <c r="A89" s="74"/>
      <c r="B89" s="74"/>
      <c r="C89" s="76"/>
      <c r="D89" s="76"/>
      <c r="E89" s="63"/>
    </row>
    <row r="90" spans="1:5" ht="12.75">
      <c r="A90" s="74"/>
      <c r="B90" s="74"/>
      <c r="C90" s="76"/>
      <c r="D90" s="76"/>
      <c r="E90" s="63"/>
    </row>
    <row r="91" spans="1:5" ht="12.75">
      <c r="A91" s="74"/>
      <c r="B91" s="74"/>
      <c r="C91" s="76"/>
      <c r="D91" s="76"/>
      <c r="E91" s="63"/>
    </row>
    <row r="92" spans="1:5" ht="12.75">
      <c r="A92" s="74"/>
      <c r="B92" s="74"/>
      <c r="C92" s="76"/>
      <c r="D92" s="76"/>
      <c r="E92" s="63"/>
    </row>
    <row r="93" spans="1:5" ht="12.75">
      <c r="A93" s="74"/>
      <c r="B93" s="74"/>
      <c r="C93" s="76"/>
      <c r="D93" s="76"/>
      <c r="E93" s="63"/>
    </row>
    <row r="94" spans="1:5" ht="12.75">
      <c r="A94" s="74"/>
      <c r="B94" s="74"/>
      <c r="C94" s="76"/>
      <c r="D94" s="76"/>
      <c r="E94" s="63"/>
    </row>
    <row r="95" spans="1:5" ht="12.75">
      <c r="A95" s="74"/>
      <c r="B95" s="74"/>
      <c r="C95" s="76"/>
      <c r="D95" s="76"/>
      <c r="E95" s="63"/>
    </row>
    <row r="96" spans="1:5" ht="12.75">
      <c r="A96" s="74"/>
      <c r="B96" s="74"/>
      <c r="C96" s="76"/>
      <c r="D96" s="76"/>
      <c r="E96" s="63"/>
    </row>
    <row r="97" spans="1:5" ht="12.75">
      <c r="A97" s="74"/>
      <c r="B97" s="74"/>
      <c r="C97" s="76"/>
      <c r="D97" s="76"/>
      <c r="E97" s="63"/>
    </row>
    <row r="98" spans="1:5" ht="12.75">
      <c r="A98" s="74"/>
      <c r="B98" s="74"/>
      <c r="C98" s="76"/>
      <c r="D98" s="76"/>
      <c r="E98" s="63"/>
    </row>
    <row r="99" spans="1:5" ht="12.75">
      <c r="A99" s="74"/>
      <c r="B99" s="74"/>
      <c r="C99" s="76"/>
      <c r="D99" s="76"/>
      <c r="E99" s="63"/>
    </row>
    <row r="100" spans="1:5" ht="12.75">
      <c r="A100" s="74"/>
      <c r="B100" s="74"/>
      <c r="C100" s="76"/>
      <c r="D100" s="76"/>
      <c r="E100" s="63"/>
    </row>
    <row r="101" spans="1:5" ht="12.75">
      <c r="A101" s="74"/>
      <c r="B101" s="74"/>
      <c r="C101" s="76"/>
      <c r="D101" s="76"/>
      <c r="E101" s="63"/>
    </row>
    <row r="102" spans="1:5" ht="12.75">
      <c r="A102" s="74"/>
      <c r="B102" s="74"/>
      <c r="C102" s="76"/>
      <c r="D102" s="76"/>
      <c r="E102" s="63"/>
    </row>
    <row r="103" spans="1:5" ht="12.75">
      <c r="A103" s="74"/>
      <c r="B103" s="74"/>
      <c r="C103" s="76"/>
      <c r="D103" s="76"/>
      <c r="E103" s="63"/>
    </row>
    <row r="104" spans="1:5" ht="12.75">
      <c r="A104" s="74"/>
      <c r="B104" s="74"/>
      <c r="C104" s="76"/>
      <c r="D104" s="76"/>
      <c r="E104" s="63"/>
    </row>
    <row r="105" spans="1:5" ht="12.75">
      <c r="A105" s="74"/>
      <c r="B105" s="74"/>
      <c r="C105" s="76"/>
      <c r="D105" s="76"/>
      <c r="E105" s="63"/>
    </row>
    <row r="106" spans="1:5" ht="12.75">
      <c r="A106" s="74"/>
      <c r="B106" s="74"/>
      <c r="C106" s="76"/>
      <c r="D106" s="76"/>
      <c r="E106" s="63"/>
    </row>
    <row r="107" spans="1:5" ht="12.75">
      <c r="A107" s="74"/>
      <c r="B107" s="74"/>
      <c r="C107" s="76"/>
      <c r="D107" s="76"/>
      <c r="E107" s="63"/>
    </row>
    <row r="108" spans="1:5" ht="12.75">
      <c r="A108" s="74"/>
      <c r="B108" s="74"/>
      <c r="C108" s="76"/>
      <c r="D108" s="76"/>
      <c r="E108" s="63"/>
    </row>
    <row r="109" spans="1:5" ht="12.75">
      <c r="A109" s="74"/>
      <c r="B109" s="74"/>
      <c r="C109" s="76"/>
      <c r="D109" s="76"/>
      <c r="E109" s="63"/>
    </row>
    <row r="110" spans="3:5" ht="12.75">
      <c r="C110" s="63"/>
      <c r="D110" s="63"/>
      <c r="E110" s="63"/>
    </row>
    <row r="111" spans="3:5" ht="12.75">
      <c r="C111" s="63"/>
      <c r="D111" s="63"/>
      <c r="E111" s="63"/>
    </row>
    <row r="112" spans="3:5" ht="12.75">
      <c r="C112" s="63"/>
      <c r="D112" s="63"/>
      <c r="E112" s="63"/>
    </row>
    <row r="113" spans="3:5" ht="12.75">
      <c r="C113" s="63"/>
      <c r="D113" s="63"/>
      <c r="E113" s="63"/>
    </row>
    <row r="114" spans="3:5" ht="12.75">
      <c r="C114" s="63"/>
      <c r="D114" s="63"/>
      <c r="E114" s="63"/>
    </row>
    <row r="115" spans="3:5" ht="12.75">
      <c r="C115" s="63"/>
      <c r="D115" s="63"/>
      <c r="E115" s="63"/>
    </row>
    <row r="116" spans="3:5" ht="12.75">
      <c r="C116" s="63"/>
      <c r="D116" s="63"/>
      <c r="E116" s="63"/>
    </row>
    <row r="117" spans="3:5" ht="12.75">
      <c r="C117" s="63"/>
      <c r="D117" s="63"/>
      <c r="E117" s="63"/>
    </row>
    <row r="118" spans="3:5" ht="12.75">
      <c r="C118" s="63"/>
      <c r="D118" s="63"/>
      <c r="E118" s="63"/>
    </row>
    <row r="119" spans="3:5" ht="12.75">
      <c r="C119" s="63"/>
      <c r="D119" s="63"/>
      <c r="E119" s="63"/>
    </row>
    <row r="120" spans="3:5" ht="12.75">
      <c r="C120" s="63"/>
      <c r="D120" s="63"/>
      <c r="E120" s="63"/>
    </row>
    <row r="121" spans="3:5" ht="12.75">
      <c r="C121" s="63"/>
      <c r="D121" s="63"/>
      <c r="E121" s="63"/>
    </row>
    <row r="122" spans="3:5" ht="12.75">
      <c r="C122" s="63"/>
      <c r="D122" s="63"/>
      <c r="E122" s="63"/>
    </row>
    <row r="123" spans="3:5" ht="12.75">
      <c r="C123" s="63"/>
      <c r="D123" s="63"/>
      <c r="E123" s="63"/>
    </row>
    <row r="124" spans="3:5" ht="12.75">
      <c r="C124" s="63"/>
      <c r="D124" s="63"/>
      <c r="E124" s="63"/>
    </row>
    <row r="125" spans="3:5" ht="12.75">
      <c r="C125" s="63"/>
      <c r="D125" s="63"/>
      <c r="E125" s="63"/>
    </row>
    <row r="126" spans="3:5" ht="12.75">
      <c r="C126" s="63"/>
      <c r="D126" s="63"/>
      <c r="E126" s="63"/>
    </row>
    <row r="127" spans="3:5" ht="12.75">
      <c r="C127" s="63"/>
      <c r="D127" s="63"/>
      <c r="E127" s="63"/>
    </row>
    <row r="128" spans="3:5" ht="12.75">
      <c r="C128" s="63"/>
      <c r="D128" s="63"/>
      <c r="E128" s="63"/>
    </row>
    <row r="129" spans="3:5" ht="12.75">
      <c r="C129" s="63"/>
      <c r="D129" s="63"/>
      <c r="E129" s="63"/>
    </row>
    <row r="130" spans="3:5" ht="12.75">
      <c r="C130" s="63"/>
      <c r="D130" s="63"/>
      <c r="E130" s="63"/>
    </row>
    <row r="131" spans="3:5" ht="12.75">
      <c r="C131" s="63"/>
      <c r="D131" s="63"/>
      <c r="E131" s="63"/>
    </row>
    <row r="132" spans="3:5" ht="12.75">
      <c r="C132" s="63"/>
      <c r="D132" s="63"/>
      <c r="E132" s="63"/>
    </row>
    <row r="133" spans="3:5" ht="12.75">
      <c r="C133" s="63"/>
      <c r="D133" s="63"/>
      <c r="E133" s="63"/>
    </row>
    <row r="134" spans="3:5" ht="12.75">
      <c r="C134" s="63"/>
      <c r="D134" s="63"/>
      <c r="E134" s="63"/>
    </row>
    <row r="135" spans="3:5" ht="12.75">
      <c r="C135" s="63"/>
      <c r="D135" s="63"/>
      <c r="E135" s="63"/>
    </row>
    <row r="136" spans="3:5" ht="12.75">
      <c r="C136" s="63"/>
      <c r="D136" s="63"/>
      <c r="E136" s="63"/>
    </row>
    <row r="137" spans="3:5" ht="12.75">
      <c r="C137" s="63"/>
      <c r="D137" s="63"/>
      <c r="E137" s="63"/>
    </row>
    <row r="138" spans="3:5" ht="12.75">
      <c r="C138" s="63"/>
      <c r="D138" s="63"/>
      <c r="E138" s="63"/>
    </row>
    <row r="139" spans="3:5" ht="12.75">
      <c r="C139" s="63"/>
      <c r="D139" s="63"/>
      <c r="E139" s="63"/>
    </row>
    <row r="140" spans="3:5" ht="12.75">
      <c r="C140" s="63"/>
      <c r="D140" s="63"/>
      <c r="E140" s="63"/>
    </row>
    <row r="141" spans="3:5" ht="12.75">
      <c r="C141" s="63"/>
      <c r="D141" s="63"/>
      <c r="E141" s="63"/>
    </row>
    <row r="142" spans="3:5" ht="12.75">
      <c r="C142" s="63"/>
      <c r="D142" s="63"/>
      <c r="E142" s="63"/>
    </row>
    <row r="143" spans="3:5" ht="12.75">
      <c r="C143" s="63"/>
      <c r="D143" s="63"/>
      <c r="E143" s="63"/>
    </row>
    <row r="144" spans="3:5" ht="12.75">
      <c r="C144" s="63"/>
      <c r="D144" s="63"/>
      <c r="E144" s="63"/>
    </row>
    <row r="145" spans="3:5" ht="12.75">
      <c r="C145" s="63"/>
      <c r="D145" s="63"/>
      <c r="E145" s="63"/>
    </row>
    <row r="146" spans="3:5" ht="12.75">
      <c r="C146" s="63"/>
      <c r="D146" s="63"/>
      <c r="E146" s="63"/>
    </row>
    <row r="147" spans="3:5" ht="12.75">
      <c r="C147" s="63"/>
      <c r="D147" s="63"/>
      <c r="E147" s="63"/>
    </row>
    <row r="148" spans="3:5" ht="12.75">
      <c r="C148" s="63"/>
      <c r="D148" s="63"/>
      <c r="E148" s="63"/>
    </row>
    <row r="149" spans="3:5" ht="12.75">
      <c r="C149" s="63"/>
      <c r="D149" s="63"/>
      <c r="E149" s="63"/>
    </row>
    <row r="150" spans="3:5" ht="12.75">
      <c r="C150" s="63"/>
      <c r="D150" s="63"/>
      <c r="E150" s="63"/>
    </row>
    <row r="151" spans="3:5" ht="12.75">
      <c r="C151" s="63"/>
      <c r="D151" s="63"/>
      <c r="E151" s="63"/>
    </row>
    <row r="152" spans="3:5" ht="12.75">
      <c r="C152" s="63"/>
      <c r="D152" s="63"/>
      <c r="E152" s="63"/>
    </row>
    <row r="153" spans="3:5" ht="12.75">
      <c r="C153" s="63"/>
      <c r="D153" s="63"/>
      <c r="E153" s="63"/>
    </row>
    <row r="154" spans="3:5" ht="12.75">
      <c r="C154" s="63"/>
      <c r="D154" s="63"/>
      <c r="E154" s="63"/>
    </row>
    <row r="155" spans="3:5" ht="12.75">
      <c r="C155" s="63"/>
      <c r="D155" s="63"/>
      <c r="E155" s="63"/>
    </row>
    <row r="156" spans="3:5" ht="12.75">
      <c r="C156" s="63"/>
      <c r="D156" s="63"/>
      <c r="E156" s="63"/>
    </row>
    <row r="157" spans="3:5" ht="12.75">
      <c r="C157" s="63"/>
      <c r="D157" s="63"/>
      <c r="E157" s="63"/>
    </row>
    <row r="158" spans="3:5" ht="12.75">
      <c r="C158" s="63"/>
      <c r="D158" s="63"/>
      <c r="E158" s="63"/>
    </row>
    <row r="159" spans="3:5" ht="12.75">
      <c r="C159" s="63"/>
      <c r="D159" s="63"/>
      <c r="E159" s="63"/>
    </row>
    <row r="160" spans="3:5" ht="12.75">
      <c r="C160" s="63"/>
      <c r="D160" s="63"/>
      <c r="E160" s="63"/>
    </row>
    <row r="161" spans="3:5" ht="12.75">
      <c r="C161" s="63"/>
      <c r="D161" s="63"/>
      <c r="E161" s="63"/>
    </row>
    <row r="162" spans="3:5" ht="12.75">
      <c r="C162" s="63"/>
      <c r="D162" s="63"/>
      <c r="E162" s="63"/>
    </row>
    <row r="163" spans="3:5" ht="12.75">
      <c r="C163" s="63"/>
      <c r="D163" s="63"/>
      <c r="E163" s="63"/>
    </row>
    <row r="164" spans="3:5" ht="12.75">
      <c r="C164" s="63"/>
      <c r="D164" s="63"/>
      <c r="E164" s="63"/>
    </row>
    <row r="165" spans="3:5" ht="12.75">
      <c r="C165" s="63"/>
      <c r="D165" s="63"/>
      <c r="E165" s="63"/>
    </row>
    <row r="166" spans="3:5" ht="12.75">
      <c r="C166" s="63"/>
      <c r="D166" s="63"/>
      <c r="E166" s="63"/>
    </row>
    <row r="167" spans="3:5" ht="12.75">
      <c r="C167" s="63"/>
      <c r="D167" s="63"/>
      <c r="E167" s="63"/>
    </row>
    <row r="168" spans="3:5" ht="12.75">
      <c r="C168" s="63"/>
      <c r="D168" s="63"/>
      <c r="E168" s="63"/>
    </row>
    <row r="169" spans="3:5" ht="12.75">
      <c r="C169" s="63"/>
      <c r="D169" s="63"/>
      <c r="E169" s="63"/>
    </row>
    <row r="170" spans="3:5" ht="12.75">
      <c r="C170" s="63"/>
      <c r="D170" s="63"/>
      <c r="E170" s="63"/>
    </row>
    <row r="171" spans="3:5" ht="12.75">
      <c r="C171" s="63"/>
      <c r="D171" s="63"/>
      <c r="E171" s="63"/>
    </row>
    <row r="172" spans="3:5" ht="12.75">
      <c r="C172" s="63"/>
      <c r="D172" s="63"/>
      <c r="E172" s="63"/>
    </row>
    <row r="173" spans="3:5" ht="12.75">
      <c r="C173" s="63"/>
      <c r="D173" s="63"/>
      <c r="E173" s="63"/>
    </row>
    <row r="174" spans="3:5" ht="12.75">
      <c r="C174" s="63"/>
      <c r="D174" s="63"/>
      <c r="E174" s="63"/>
    </row>
    <row r="175" spans="3:5" ht="12.75">
      <c r="C175" s="63"/>
      <c r="D175" s="63"/>
      <c r="E175" s="63"/>
    </row>
    <row r="176" spans="3:5" ht="12.75">
      <c r="C176" s="63"/>
      <c r="D176" s="63"/>
      <c r="E176" s="63"/>
    </row>
    <row r="177" spans="3:5" ht="12.75">
      <c r="C177" s="63"/>
      <c r="D177" s="63"/>
      <c r="E177" s="63"/>
    </row>
    <row r="178" spans="3:5" ht="12.75">
      <c r="C178" s="63"/>
      <c r="D178" s="63"/>
      <c r="E178" s="63"/>
    </row>
    <row r="179" spans="3:5" ht="12.75">
      <c r="C179" s="63"/>
      <c r="D179" s="63"/>
      <c r="E179" s="63"/>
    </row>
    <row r="180" spans="3:5" ht="12.75">
      <c r="C180" s="63"/>
      <c r="D180" s="63"/>
      <c r="E180" s="63"/>
    </row>
    <row r="181" spans="3:5" ht="12.75">
      <c r="C181" s="63"/>
      <c r="D181" s="63"/>
      <c r="E181" s="63"/>
    </row>
    <row r="182" spans="3:5" ht="12.75">
      <c r="C182" s="63"/>
      <c r="D182" s="63"/>
      <c r="E182" s="63"/>
    </row>
    <row r="183" spans="3:5" ht="12.75">
      <c r="C183" s="63"/>
      <c r="D183" s="63"/>
      <c r="E183" s="63"/>
    </row>
    <row r="184" spans="3:5" ht="12.75">
      <c r="C184" s="63"/>
      <c r="D184" s="63"/>
      <c r="E184" s="63"/>
    </row>
    <row r="185" spans="3:5" ht="12.75">
      <c r="C185" s="63"/>
      <c r="D185" s="63"/>
      <c r="E185" s="63"/>
    </row>
    <row r="186" spans="3:5" ht="12.75">
      <c r="C186" s="63"/>
      <c r="D186" s="63"/>
      <c r="E186" s="63"/>
    </row>
    <row r="187" spans="3:5" ht="12.75">
      <c r="C187" s="63"/>
      <c r="D187" s="63"/>
      <c r="E187" s="63"/>
    </row>
    <row r="188" spans="3:5" ht="12.75">
      <c r="C188" s="63"/>
      <c r="D188" s="63"/>
      <c r="E188" s="63"/>
    </row>
    <row r="189" spans="3:5" ht="12.75">
      <c r="C189" s="63"/>
      <c r="D189" s="63"/>
      <c r="E189" s="63"/>
    </row>
    <row r="190" spans="3:5" ht="12.75">
      <c r="C190" s="63"/>
      <c r="D190" s="63"/>
      <c r="E190" s="63"/>
    </row>
    <row r="191" spans="3:5" ht="12.75">
      <c r="C191" s="63"/>
      <c r="D191" s="63"/>
      <c r="E191" s="63"/>
    </row>
    <row r="192" spans="3:5" ht="12.75">
      <c r="C192" s="63"/>
      <c r="D192" s="63"/>
      <c r="E192" s="63"/>
    </row>
    <row r="193" spans="3:5" ht="12.75">
      <c r="C193" s="63"/>
      <c r="D193" s="63"/>
      <c r="E193" s="63"/>
    </row>
    <row r="194" spans="3:5" ht="12.75">
      <c r="C194" s="63"/>
      <c r="D194" s="63"/>
      <c r="E194" s="63"/>
    </row>
    <row r="195" spans="3:5" ht="12.75">
      <c r="C195" s="63"/>
      <c r="D195" s="63"/>
      <c r="E195" s="63"/>
    </row>
    <row r="196" spans="3:5" ht="12.75">
      <c r="C196" s="63"/>
      <c r="D196" s="63"/>
      <c r="E196" s="63"/>
    </row>
    <row r="197" spans="3:5" ht="12.75">
      <c r="C197" s="63"/>
      <c r="D197" s="63"/>
      <c r="E197" s="63"/>
    </row>
    <row r="198" spans="3:5" ht="12.75">
      <c r="C198" s="63"/>
      <c r="D198" s="63"/>
      <c r="E198" s="63"/>
    </row>
    <row r="199" spans="3:5" ht="12.75">
      <c r="C199" s="63"/>
      <c r="D199" s="63"/>
      <c r="E199" s="63"/>
    </row>
    <row r="200" spans="3:5" ht="12.75">
      <c r="C200" s="63"/>
      <c r="D200" s="63"/>
      <c r="E200" s="63"/>
    </row>
    <row r="201" spans="3:5" ht="12.75">
      <c r="C201" s="63"/>
      <c r="D201" s="63"/>
      <c r="E201" s="63"/>
    </row>
    <row r="202" spans="3:5" ht="12.75">
      <c r="C202" s="63"/>
      <c r="D202" s="63"/>
      <c r="E202" s="63"/>
    </row>
    <row r="203" spans="3:5" ht="12.75">
      <c r="C203" s="63"/>
      <c r="D203" s="63"/>
      <c r="E203" s="63"/>
    </row>
    <row r="204" spans="3:5" ht="12.75">
      <c r="C204" s="63"/>
      <c r="D204" s="63"/>
      <c r="E204" s="63"/>
    </row>
    <row r="205" spans="3:5" ht="12.75">
      <c r="C205" s="63"/>
      <c r="D205" s="63"/>
      <c r="E205" s="63"/>
    </row>
    <row r="206" spans="3:5" ht="12.75">
      <c r="C206" s="63"/>
      <c r="D206" s="63"/>
      <c r="E206" s="63"/>
    </row>
    <row r="207" ht="12.75">
      <c r="E207" s="63"/>
    </row>
  </sheetData>
  <sheetProtection/>
  <hyperlinks>
    <hyperlink ref="A43" r:id="rId1" display="http://vsolj.cetus-net.org/no42.pdf"/>
    <hyperlink ref="A46" r:id="rId2" display="http://vsolj.cetus-net.org/no43.pdf"/>
    <hyperlink ref="A56" r:id="rId3" display="http://vsolj.cetus-net.org/no46.pdf"/>
    <hyperlink ref="A60" r:id="rId4" display="http://www.bav-astro.de/sfs/BAVM_link.php?BAVMnr=203"/>
    <hyperlink ref="A63" r:id="rId5" display="http://var.astro.cz/oejv/issues/oejv0160.pdf"/>
    <hyperlink ref="A64" r:id="rId6" display="http://www.bav-astro.de/sfs/BAVM_link.php?BAVMnr=220"/>
    <hyperlink ref="H1627" r:id="rId7" display="http://vsolj.cetus-net.org/bulletin.html"/>
  </hyperlinks>
  <printOptions/>
  <pageMargins left="0.75" right="0.75" top="1" bottom="1" header="0.5" footer="0.5"/>
  <pageSetup orientation="portrait" paperSize="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71"/>
  <sheetViews>
    <sheetView zoomScalePageLayoutView="0" workbookViewId="0" topLeftCell="A1">
      <pane ySplit="20" topLeftCell="A54" activePane="bottomLeft" state="frozen"/>
      <selection pane="topLeft" activeCell="A1" sqref="A1"/>
      <selection pane="bottomLeft"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3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63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21" width="10.28125" style="0" customWidth="1"/>
    <col min="22" max="22" width="24.7109375" style="0" customWidth="1"/>
  </cols>
  <sheetData>
    <row r="1" spans="1:5" ht="20.25">
      <c r="A1" s="1" t="s">
        <v>42</v>
      </c>
      <c r="E1" s="103" t="s">
        <v>286</v>
      </c>
    </row>
    <row r="2" spans="1:23" ht="12.75">
      <c r="A2" t="s">
        <v>26</v>
      </c>
      <c r="B2" s="11" t="s">
        <v>40</v>
      </c>
      <c r="U2">
        <v>1</v>
      </c>
      <c r="V2" t="s">
        <v>119</v>
      </c>
      <c r="W2" t="s">
        <v>132</v>
      </c>
    </row>
    <row r="3" spans="1:23" ht="13.5" thickBot="1">
      <c r="A3" s="37" t="s">
        <v>135</v>
      </c>
      <c r="U3">
        <v>2</v>
      </c>
      <c r="V3" t="s">
        <v>120</v>
      </c>
      <c r="W3" t="s">
        <v>131</v>
      </c>
    </row>
    <row r="4" spans="1:23" ht="14.25" thickBot="1" thickTop="1">
      <c r="A4" s="7" t="s">
        <v>2</v>
      </c>
      <c r="C4" s="3">
        <v>43192.43</v>
      </c>
      <c r="D4" s="4">
        <v>0.28273824</v>
      </c>
      <c r="U4">
        <v>3</v>
      </c>
      <c r="V4" t="s">
        <v>121</v>
      </c>
      <c r="W4" t="s">
        <v>130</v>
      </c>
    </row>
    <row r="5" spans="21:23" ht="13.5" thickTop="1">
      <c r="U5">
        <v>4</v>
      </c>
      <c r="V5" t="s">
        <v>122</v>
      </c>
      <c r="W5" t="s">
        <v>129</v>
      </c>
    </row>
    <row r="6" spans="1:23" ht="12.75">
      <c r="A6" s="7" t="s">
        <v>3</v>
      </c>
      <c r="U6">
        <v>5</v>
      </c>
      <c r="V6" t="s">
        <v>118</v>
      </c>
      <c r="W6" t="s">
        <v>128</v>
      </c>
    </row>
    <row r="7" spans="1:23" ht="12.75">
      <c r="A7" t="s">
        <v>4</v>
      </c>
      <c r="C7">
        <v>52313.2592</v>
      </c>
      <c r="U7">
        <v>6</v>
      </c>
      <c r="V7" t="s">
        <v>123</v>
      </c>
      <c r="W7" t="s">
        <v>35</v>
      </c>
    </row>
    <row r="8" spans="1:23" ht="12.75">
      <c r="A8" t="s">
        <v>5</v>
      </c>
      <c r="C8">
        <v>0.2827291</v>
      </c>
      <c r="U8">
        <v>7</v>
      </c>
      <c r="V8" t="s">
        <v>124</v>
      </c>
      <c r="W8" t="s">
        <v>127</v>
      </c>
    </row>
    <row r="9" spans="1:23" ht="12.75">
      <c r="A9" s="16" t="s">
        <v>44</v>
      </c>
      <c r="B9" s="17"/>
      <c r="C9" s="18">
        <v>-9.5</v>
      </c>
      <c r="D9" s="17" t="s">
        <v>45</v>
      </c>
      <c r="E9" s="17"/>
      <c r="U9">
        <v>8</v>
      </c>
      <c r="V9" t="s">
        <v>125</v>
      </c>
      <c r="W9" t="s">
        <v>126</v>
      </c>
    </row>
    <row r="10" spans="1:5" ht="13.5" thickBot="1">
      <c r="A10" s="17"/>
      <c r="B10" s="17"/>
      <c r="C10" s="6" t="s">
        <v>22</v>
      </c>
      <c r="D10" s="6" t="s">
        <v>23</v>
      </c>
      <c r="E10" s="17"/>
    </row>
    <row r="11" spans="1:7" ht="12.75">
      <c r="A11" s="17" t="s">
        <v>18</v>
      </c>
      <c r="B11" s="17"/>
      <c r="C11" s="29">
        <f ca="1">INTERCEPT(INDIRECT($G$11):G979,INDIRECT($F$11):F979)</f>
        <v>0.037612915037049915</v>
      </c>
      <c r="D11" s="5"/>
      <c r="E11" s="17"/>
      <c r="F11" s="30" t="str">
        <f>"F"&amp;E19</f>
        <v>F21</v>
      </c>
      <c r="G11" s="64" t="str">
        <f>"G"&amp;E19</f>
        <v>G21</v>
      </c>
    </row>
    <row r="12" spans="1:5" ht="12.75">
      <c r="A12" s="17" t="s">
        <v>19</v>
      </c>
      <c r="B12" s="17"/>
      <c r="C12" s="29">
        <f ca="1">SLOPE(INDIRECT($G$11):G979,INDIRECT($F$11):F979)</f>
        <v>3.917837857932356E-06</v>
      </c>
      <c r="D12" s="5"/>
      <c r="E12" s="17"/>
    </row>
    <row r="13" spans="1:5" ht="12.75">
      <c r="A13" s="17" t="s">
        <v>21</v>
      </c>
      <c r="B13" s="17"/>
      <c r="C13" s="5" t="s">
        <v>16</v>
      </c>
      <c r="D13" s="21" t="s">
        <v>54</v>
      </c>
      <c r="E13" s="18">
        <v>1</v>
      </c>
    </row>
    <row r="14" spans="1:5" ht="12.75">
      <c r="A14" s="17"/>
      <c r="B14" s="17"/>
      <c r="C14" s="17"/>
      <c r="D14" s="21" t="s">
        <v>46</v>
      </c>
      <c r="E14" s="22">
        <f ca="1">NOW()+15018.5+$C$9/24</f>
        <v>59895.85970648148</v>
      </c>
    </row>
    <row r="15" spans="1:5" ht="12.75">
      <c r="A15" s="19" t="s">
        <v>20</v>
      </c>
      <c r="B15" s="17"/>
      <c r="C15" s="20">
        <f>(C7+C11)+(C8+C12)*INT(MAX(F21:F3520))</f>
        <v>57131.35016988998</v>
      </c>
      <c r="D15" s="21" t="s">
        <v>55</v>
      </c>
      <c r="E15" s="22">
        <f>ROUND(2*(E14-$C$7)/$C$8,0)/2+E13</f>
        <v>26820.5</v>
      </c>
    </row>
    <row r="16" spans="1:5" ht="12.75">
      <c r="A16" s="23" t="s">
        <v>6</v>
      </c>
      <c r="B16" s="17"/>
      <c r="C16" s="24">
        <f>+C8+C12</f>
        <v>0.2827330178378579</v>
      </c>
      <c r="D16" s="21" t="s">
        <v>47</v>
      </c>
      <c r="E16" s="10">
        <f>ROUND(2*(E14-$C$15)/$C$16,0)/2+E13</f>
        <v>9779</v>
      </c>
    </row>
    <row r="17" spans="1:5" ht="13.5" thickBot="1">
      <c r="A17" s="21" t="s">
        <v>41</v>
      </c>
      <c r="B17" s="17"/>
      <c r="C17" s="17">
        <f>COUNT(C21:C2178)</f>
        <v>51</v>
      </c>
      <c r="D17" s="21" t="s">
        <v>48</v>
      </c>
      <c r="E17" s="25">
        <f>+$C$15+$C$16*E16-15018.5-$C$9/24</f>
        <v>44878.09218465973</v>
      </c>
    </row>
    <row r="18" spans="1:5" ht="12.75">
      <c r="A18" s="23" t="s">
        <v>7</v>
      </c>
      <c r="B18" s="17"/>
      <c r="C18" s="26">
        <f>+C15</f>
        <v>57131.35016988998</v>
      </c>
      <c r="D18" s="27">
        <f>+C16</f>
        <v>0.2827330178378579</v>
      </c>
      <c r="E18" s="28" t="s">
        <v>49</v>
      </c>
    </row>
    <row r="19" spans="1:5" ht="13.5" thickTop="1">
      <c r="A19" s="31" t="s">
        <v>51</v>
      </c>
      <c r="E19" s="32">
        <v>21</v>
      </c>
    </row>
    <row r="20" spans="1:17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5" t="s">
        <v>13</v>
      </c>
      <c r="H20" s="9" t="s">
        <v>14</v>
      </c>
      <c r="I20" s="9" t="s">
        <v>30</v>
      </c>
      <c r="J20" s="9" t="s">
        <v>39</v>
      </c>
      <c r="K20" s="9" t="s">
        <v>63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</row>
    <row r="21" spans="1:18" ht="12.75">
      <c r="A21" t="s">
        <v>133</v>
      </c>
      <c r="B21" s="38" t="s">
        <v>37</v>
      </c>
      <c r="C21" s="41">
        <v>41363.8063</v>
      </c>
      <c r="D21" s="38"/>
      <c r="E21">
        <f aca="true" t="shared" si="0" ref="E21:E52">+(C21-C$7)/C$8</f>
        <v>-38727.71815847751</v>
      </c>
      <c r="F21">
        <f aca="true" t="shared" si="1" ref="F21:F56">ROUND(2*E21,0)/2</f>
        <v>-38727.5</v>
      </c>
      <c r="G21" s="63">
        <f aca="true" t="shared" si="2" ref="G21:G52">+C21-(C$7+F21*C$8)</f>
        <v>-0.061679750004259404</v>
      </c>
      <c r="H21">
        <f>+G21</f>
        <v>-0.061679750004259404</v>
      </c>
      <c r="I21" s="39"/>
      <c r="J21" s="39"/>
      <c r="K21" s="39"/>
      <c r="L21" s="39"/>
      <c r="M21" s="39"/>
      <c r="N21" s="39"/>
      <c r="O21" s="39"/>
      <c r="P21" s="40"/>
      <c r="Q21" s="2">
        <f aca="true" t="shared" si="3" ref="Q21:Q52">+C21-15018.5</f>
        <v>26345.306299999997</v>
      </c>
      <c r="R21" s="41" t="s">
        <v>64</v>
      </c>
    </row>
    <row r="22" spans="1:18" ht="12.75">
      <c r="A22" t="s">
        <v>134</v>
      </c>
      <c r="C22" s="15">
        <v>43192.43</v>
      </c>
      <c r="D22" s="15" t="s">
        <v>16</v>
      </c>
      <c r="E22">
        <f t="shared" si="0"/>
        <v>-32259.959091582718</v>
      </c>
      <c r="F22">
        <f t="shared" si="1"/>
        <v>-32260</v>
      </c>
      <c r="G22" s="63">
        <f t="shared" si="2"/>
        <v>0.011566000001039356</v>
      </c>
      <c r="H22">
        <f>+G22</f>
        <v>0.011566000001039356</v>
      </c>
      <c r="O22">
        <f aca="true" t="shared" si="4" ref="O22:O69">+C$11+C$12*F22</f>
        <v>-0.08877653425984788</v>
      </c>
      <c r="Q22" s="2">
        <f t="shared" si="3"/>
        <v>28173.93</v>
      </c>
      <c r="R22" t="s">
        <v>65</v>
      </c>
    </row>
    <row r="23" spans="1:17" ht="12.75">
      <c r="A23" t="s">
        <v>38</v>
      </c>
      <c r="B23" s="5" t="s">
        <v>37</v>
      </c>
      <c r="C23" s="15">
        <v>46823.7661</v>
      </c>
      <c r="D23" s="15"/>
      <c r="E23">
        <f t="shared" si="0"/>
        <v>-19416.088050363403</v>
      </c>
      <c r="F23">
        <f t="shared" si="1"/>
        <v>-19416</v>
      </c>
      <c r="G23" s="63">
        <f t="shared" si="2"/>
        <v>-0.02489439999772003</v>
      </c>
      <c r="J23" s="10">
        <v>-0.01248543999827234</v>
      </c>
      <c r="O23">
        <f t="shared" si="4"/>
        <v>-0.03845582481256471</v>
      </c>
      <c r="Q23" s="2">
        <f t="shared" si="3"/>
        <v>31805.2661</v>
      </c>
    </row>
    <row r="24" spans="1:17" ht="12.75">
      <c r="A24" t="s">
        <v>38</v>
      </c>
      <c r="B24" s="5" t="s">
        <v>36</v>
      </c>
      <c r="C24" s="15">
        <v>46823.9082</v>
      </c>
      <c r="D24" s="15"/>
      <c r="E24">
        <f t="shared" si="0"/>
        <v>-19415.585449110127</v>
      </c>
      <c r="F24">
        <f t="shared" si="1"/>
        <v>-19415.5</v>
      </c>
      <c r="G24" s="63">
        <f t="shared" si="2"/>
        <v>-0.024158950000128243</v>
      </c>
      <c r="J24" s="10">
        <v>-0.011754560000554193</v>
      </c>
      <c r="O24">
        <f t="shared" si="4"/>
        <v>-0.03845386589363574</v>
      </c>
      <c r="Q24" s="2">
        <f t="shared" si="3"/>
        <v>31805.408199999998</v>
      </c>
    </row>
    <row r="25" spans="1:17" ht="12.75">
      <c r="A25" t="s">
        <v>38</v>
      </c>
      <c r="B25" s="5" t="s">
        <v>37</v>
      </c>
      <c r="C25" s="15">
        <v>46826.8769</v>
      </c>
      <c r="D25" s="15"/>
      <c r="E25">
        <f t="shared" si="0"/>
        <v>-19405.085291892476</v>
      </c>
      <c r="F25">
        <f t="shared" si="1"/>
        <v>-19405</v>
      </c>
      <c r="G25" s="63">
        <f t="shared" si="2"/>
        <v>-0.024114499996358063</v>
      </c>
      <c r="J25" s="10">
        <v>-0.011806079994130414</v>
      </c>
      <c r="O25">
        <f t="shared" si="4"/>
        <v>-0.038412728596127446</v>
      </c>
      <c r="Q25" s="2">
        <f t="shared" si="3"/>
        <v>31808.376900000003</v>
      </c>
    </row>
    <row r="26" spans="1:17" ht="12.75">
      <c r="A26" t="s">
        <v>38</v>
      </c>
      <c r="B26" s="5" t="s">
        <v>37</v>
      </c>
      <c r="C26" s="15">
        <v>46827.7244</v>
      </c>
      <c r="D26" s="15"/>
      <c r="E26">
        <f t="shared" si="0"/>
        <v>-19402.08772284141</v>
      </c>
      <c r="F26">
        <f t="shared" si="1"/>
        <v>-19402</v>
      </c>
      <c r="G26" s="63">
        <f t="shared" si="2"/>
        <v>-0.02480179999838583</v>
      </c>
      <c r="J26" s="10">
        <v>-0.01252080000267597</v>
      </c>
      <c r="O26">
        <f t="shared" si="4"/>
        <v>-0.03840097508255365</v>
      </c>
      <c r="Q26" s="2">
        <f t="shared" si="3"/>
        <v>31809.2244</v>
      </c>
    </row>
    <row r="27" spans="1:17" ht="12.75">
      <c r="A27" t="s">
        <v>38</v>
      </c>
      <c r="B27" s="5" t="s">
        <v>36</v>
      </c>
      <c r="C27" s="15">
        <v>46827.867</v>
      </c>
      <c r="D27" s="15"/>
      <c r="E27">
        <f t="shared" si="0"/>
        <v>-19401.58335311081</v>
      </c>
      <c r="F27">
        <f t="shared" si="1"/>
        <v>-19401.5</v>
      </c>
      <c r="G27" s="63">
        <f t="shared" si="2"/>
        <v>-0.023566349998873193</v>
      </c>
      <c r="J27" s="10">
        <v>-0.011289920003036968</v>
      </c>
      <c r="O27">
        <f t="shared" si="4"/>
        <v>-0.03839901616362469</v>
      </c>
      <c r="Q27" s="2">
        <f t="shared" si="3"/>
        <v>31809.367</v>
      </c>
    </row>
    <row r="28" spans="1:32" ht="12.75">
      <c r="A28" t="s">
        <v>33</v>
      </c>
      <c r="C28" s="15">
        <v>50508.5558</v>
      </c>
      <c r="D28" s="15">
        <v>0.0028</v>
      </c>
      <c r="E28">
        <f t="shared" si="0"/>
        <v>-6383.154050997929</v>
      </c>
      <c r="F28">
        <f t="shared" si="1"/>
        <v>-6383</v>
      </c>
      <c r="G28" s="63">
        <f t="shared" si="2"/>
        <v>-0.04355470000155037</v>
      </c>
      <c r="I28">
        <f>+G28</f>
        <v>-0.04355470000155037</v>
      </c>
      <c r="O28">
        <f t="shared" si="4"/>
        <v>0.012605355989867686</v>
      </c>
      <c r="Q28" s="2">
        <f t="shared" si="3"/>
        <v>35490.0558</v>
      </c>
      <c r="AA28">
        <v>12</v>
      </c>
      <c r="AC28" t="s">
        <v>31</v>
      </c>
      <c r="AD28" t="s">
        <v>32</v>
      </c>
      <c r="AF28" t="s">
        <v>32</v>
      </c>
    </row>
    <row r="29" spans="1:32" ht="12.75">
      <c r="A29" t="s">
        <v>34</v>
      </c>
      <c r="B29" s="5" t="s">
        <v>36</v>
      </c>
      <c r="C29" s="15">
        <v>50520.574</v>
      </c>
      <c r="D29" s="15">
        <v>0.0027</v>
      </c>
      <c r="E29">
        <f t="shared" si="0"/>
        <v>-6340.646222833093</v>
      </c>
      <c r="F29">
        <f t="shared" si="1"/>
        <v>-6340.5</v>
      </c>
      <c r="G29" s="63">
        <f t="shared" si="2"/>
        <v>-0.041341449999890756</v>
      </c>
      <c r="I29">
        <f>+G29</f>
        <v>-0.041341449999890756</v>
      </c>
      <c r="O29">
        <f t="shared" si="4"/>
        <v>0.012771864098829813</v>
      </c>
      <c r="Q29" s="2">
        <f t="shared" si="3"/>
        <v>35502.074</v>
      </c>
      <c r="AA29">
        <v>8</v>
      </c>
      <c r="AC29" t="s">
        <v>31</v>
      </c>
      <c r="AD29" t="s">
        <v>32</v>
      </c>
      <c r="AF29" t="s">
        <v>32</v>
      </c>
    </row>
    <row r="30" spans="1:17" ht="12.75">
      <c r="A30" s="68" t="s">
        <v>158</v>
      </c>
      <c r="B30" s="71" t="str">
        <f>IF(INT(F30)=F30,"I","II")</f>
        <v>II</v>
      </c>
      <c r="C30" s="68">
        <v>50520.5746</v>
      </c>
      <c r="D30" s="71" t="s">
        <v>266</v>
      </c>
      <c r="E30">
        <f t="shared" si="0"/>
        <v>-6340.644100660315</v>
      </c>
      <c r="F30">
        <f t="shared" si="1"/>
        <v>-6340.5</v>
      </c>
      <c r="G30" s="63">
        <f t="shared" si="2"/>
        <v>-0.040741450000496116</v>
      </c>
      <c r="N30">
        <f>G30</f>
        <v>-0.040741450000496116</v>
      </c>
      <c r="O30">
        <f t="shared" si="4"/>
        <v>0.012771864098829813</v>
      </c>
      <c r="Q30" s="2">
        <f t="shared" si="3"/>
        <v>35502.0746</v>
      </c>
    </row>
    <row r="31" spans="1:21" s="42" customFormat="1" ht="12.75">
      <c r="A31" t="s">
        <v>35</v>
      </c>
      <c r="B31" s="5" t="s">
        <v>37</v>
      </c>
      <c r="C31" s="15">
        <v>51202.3969</v>
      </c>
      <c r="D31" s="15">
        <v>0.0005</v>
      </c>
      <c r="E31">
        <f t="shared" si="0"/>
        <v>-3929.0695581035015</v>
      </c>
      <c r="F31">
        <f t="shared" si="1"/>
        <v>-3929</v>
      </c>
      <c r="G31" s="63">
        <f t="shared" si="2"/>
        <v>-0.019666100000904407</v>
      </c>
      <c r="H31"/>
      <c r="I31"/>
      <c r="J31">
        <f>G31</f>
        <v>-0.019666100000904407</v>
      </c>
      <c r="K31"/>
      <c r="L31"/>
      <c r="M31"/>
      <c r="N31"/>
      <c r="O31">
        <f t="shared" si="4"/>
        <v>0.02221973009323369</v>
      </c>
      <c r="P31"/>
      <c r="Q31" s="2">
        <f t="shared" si="3"/>
        <v>36183.8969</v>
      </c>
      <c r="R31"/>
      <c r="S31"/>
      <c r="T31"/>
      <c r="U31"/>
    </row>
    <row r="32" spans="1:17" s="42" customFormat="1" ht="12.75">
      <c r="A32" s="42" t="s">
        <v>127</v>
      </c>
      <c r="B32" s="44" t="s">
        <v>37</v>
      </c>
      <c r="C32" s="45">
        <v>51572.0756</v>
      </c>
      <c r="D32" s="42" t="s">
        <v>66</v>
      </c>
      <c r="E32">
        <f t="shared" si="0"/>
        <v>-2621.532767585664</v>
      </c>
      <c r="F32">
        <f t="shared" si="1"/>
        <v>-2621.5</v>
      </c>
      <c r="G32" s="63">
        <f t="shared" si="2"/>
        <v>-0.009264350002922583</v>
      </c>
      <c r="N32" s="42">
        <f aca="true" t="shared" si="5" ref="N32:N39">G32</f>
        <v>-0.009264350002922583</v>
      </c>
      <c r="O32">
        <f t="shared" si="4"/>
        <v>0.027342303092480244</v>
      </c>
      <c r="Q32" s="2">
        <f t="shared" si="3"/>
        <v>36553.5756</v>
      </c>
    </row>
    <row r="33" spans="1:17" s="42" customFormat="1" ht="12.75">
      <c r="A33" s="42" t="s">
        <v>127</v>
      </c>
      <c r="B33" s="44" t="s">
        <v>36</v>
      </c>
      <c r="C33" s="45">
        <v>51572.2166</v>
      </c>
      <c r="D33" s="42" t="s">
        <v>66</v>
      </c>
      <c r="E33">
        <f t="shared" si="0"/>
        <v>-2621.0340569824634</v>
      </c>
      <c r="F33">
        <f t="shared" si="1"/>
        <v>-2621</v>
      </c>
      <c r="G33" s="63">
        <f t="shared" si="2"/>
        <v>-0.009628899999370333</v>
      </c>
      <c r="N33" s="42">
        <f t="shared" si="5"/>
        <v>-0.009628899999370333</v>
      </c>
      <c r="O33">
        <f t="shared" si="4"/>
        <v>0.02734426201140921</v>
      </c>
      <c r="Q33" s="2">
        <f t="shared" si="3"/>
        <v>36553.7166</v>
      </c>
    </row>
    <row r="34" spans="1:17" s="42" customFormat="1" ht="12.75">
      <c r="A34" s="42" t="s">
        <v>127</v>
      </c>
      <c r="B34" s="44" t="s">
        <v>36</v>
      </c>
      <c r="C34" s="45">
        <v>51572.3588</v>
      </c>
      <c r="D34" s="42" t="s">
        <v>66</v>
      </c>
      <c r="E34">
        <f t="shared" si="0"/>
        <v>-2620.5311020337085</v>
      </c>
      <c r="F34">
        <f t="shared" si="1"/>
        <v>-2620.5</v>
      </c>
      <c r="G34" s="63">
        <f t="shared" si="2"/>
        <v>-0.008793449997028802</v>
      </c>
      <c r="N34" s="42">
        <f t="shared" si="5"/>
        <v>-0.008793449997028802</v>
      </c>
      <c r="O34">
        <f t="shared" si="4"/>
        <v>0.02734622093033818</v>
      </c>
      <c r="Q34" s="2">
        <f t="shared" si="3"/>
        <v>36553.8588</v>
      </c>
    </row>
    <row r="35" spans="1:17" s="42" customFormat="1" ht="12.75">
      <c r="A35" s="42" t="s">
        <v>126</v>
      </c>
      <c r="B35" s="44" t="s">
        <v>37</v>
      </c>
      <c r="C35" s="45">
        <v>51611.088</v>
      </c>
      <c r="D35" s="42" t="s">
        <v>66</v>
      </c>
      <c r="E35">
        <f t="shared" si="0"/>
        <v>-2483.5476786789795</v>
      </c>
      <c r="F35">
        <f t="shared" si="1"/>
        <v>-2483.5</v>
      </c>
      <c r="G35" s="63">
        <f t="shared" si="2"/>
        <v>-0.013480149995302781</v>
      </c>
      <c r="N35" s="42">
        <f t="shared" si="5"/>
        <v>-0.013480149995302781</v>
      </c>
      <c r="O35">
        <f t="shared" si="4"/>
        <v>0.02788296471687491</v>
      </c>
      <c r="Q35" s="2">
        <f t="shared" si="3"/>
        <v>36592.588</v>
      </c>
    </row>
    <row r="36" spans="1:17" s="42" customFormat="1" ht="12.75">
      <c r="A36" s="42" t="s">
        <v>126</v>
      </c>
      <c r="B36" s="44" t="s">
        <v>36</v>
      </c>
      <c r="C36" s="45">
        <v>52311.1443</v>
      </c>
      <c r="D36" s="42" t="s">
        <v>66</v>
      </c>
      <c r="E36">
        <f t="shared" si="0"/>
        <v>-7.480305352369066</v>
      </c>
      <c r="F36">
        <f t="shared" si="1"/>
        <v>-7.5</v>
      </c>
      <c r="G36" s="63">
        <f t="shared" si="2"/>
        <v>0.00556825000239769</v>
      </c>
      <c r="N36" s="42">
        <f t="shared" si="5"/>
        <v>0.00556825000239769</v>
      </c>
      <c r="O36">
        <f t="shared" si="4"/>
        <v>0.03758353125311542</v>
      </c>
      <c r="Q36" s="2">
        <f t="shared" si="3"/>
        <v>37292.6443</v>
      </c>
    </row>
    <row r="37" spans="1:17" s="42" customFormat="1" ht="12.75">
      <c r="A37" s="42" t="s">
        <v>126</v>
      </c>
      <c r="B37" s="44" t="s">
        <v>37</v>
      </c>
      <c r="C37" s="45">
        <v>52312.2764</v>
      </c>
      <c r="D37" s="42" t="s">
        <v>66</v>
      </c>
      <c r="E37">
        <f t="shared" si="0"/>
        <v>-3.4761190128570107</v>
      </c>
      <c r="F37">
        <f t="shared" si="1"/>
        <v>-3.5</v>
      </c>
      <c r="G37" s="63">
        <f t="shared" si="2"/>
        <v>0.006751850000000559</v>
      </c>
      <c r="N37" s="42">
        <f t="shared" si="5"/>
        <v>0.006751850000000559</v>
      </c>
      <c r="O37">
        <f t="shared" si="4"/>
        <v>0.037599202604547154</v>
      </c>
      <c r="Q37" s="2">
        <f t="shared" si="3"/>
        <v>37293.7764</v>
      </c>
    </row>
    <row r="38" spans="1:17" s="42" customFormat="1" ht="12.75">
      <c r="A38" s="42" t="s">
        <v>126</v>
      </c>
      <c r="B38" s="44" t="s">
        <v>37</v>
      </c>
      <c r="C38" s="45">
        <v>52313.1244</v>
      </c>
      <c r="D38" s="42" t="s">
        <v>66</v>
      </c>
      <c r="E38">
        <f t="shared" si="0"/>
        <v>-0.4767814844662744</v>
      </c>
      <c r="F38">
        <f t="shared" si="1"/>
        <v>-0.5</v>
      </c>
      <c r="G38" s="63">
        <f t="shared" si="2"/>
        <v>0.006564549999893643</v>
      </c>
      <c r="N38" s="42">
        <f t="shared" si="5"/>
        <v>0.006564549999893643</v>
      </c>
      <c r="O38">
        <f t="shared" si="4"/>
        <v>0.03761095611812095</v>
      </c>
      <c r="Q38" s="2">
        <f t="shared" si="3"/>
        <v>37294.6244</v>
      </c>
    </row>
    <row r="39" spans="1:21" ht="12.75">
      <c r="A39" s="42" t="s">
        <v>126</v>
      </c>
      <c r="B39" s="44" t="s">
        <v>36</v>
      </c>
      <c r="C39" s="45">
        <v>52313.2681</v>
      </c>
      <c r="D39" s="42" t="s">
        <v>66</v>
      </c>
      <c r="E39">
        <f t="shared" si="0"/>
        <v>0.03147889623219462</v>
      </c>
      <c r="F39">
        <f t="shared" si="1"/>
        <v>0</v>
      </c>
      <c r="G39" s="63">
        <f t="shared" si="2"/>
        <v>0.008900000000721775</v>
      </c>
      <c r="H39" s="42"/>
      <c r="I39" s="42"/>
      <c r="J39" s="42"/>
      <c r="K39" s="42"/>
      <c r="L39" s="42"/>
      <c r="M39" s="42"/>
      <c r="N39" s="42">
        <f t="shared" si="5"/>
        <v>0.008900000000721775</v>
      </c>
      <c r="O39">
        <f t="shared" si="4"/>
        <v>0.037612915037049915</v>
      </c>
      <c r="P39" s="42"/>
      <c r="Q39" s="2">
        <f t="shared" si="3"/>
        <v>37294.7681</v>
      </c>
      <c r="R39" s="42"/>
      <c r="S39" s="42"/>
      <c r="T39" s="42"/>
      <c r="U39" s="42"/>
    </row>
    <row r="40" spans="1:17" ht="12.75">
      <c r="A40" s="33" t="s">
        <v>62</v>
      </c>
      <c r="B40" s="34" t="s">
        <v>36</v>
      </c>
      <c r="C40" s="33">
        <v>52403.6</v>
      </c>
      <c r="D40" s="33">
        <v>0.01</v>
      </c>
      <c r="E40">
        <f t="shared" si="0"/>
        <v>319.5313110677257</v>
      </c>
      <c r="F40">
        <f t="shared" si="1"/>
        <v>319.5</v>
      </c>
      <c r="G40" s="63">
        <f t="shared" si="2"/>
        <v>0.008852549995935988</v>
      </c>
      <c r="K40">
        <f>G40</f>
        <v>0.008852549995935988</v>
      </c>
      <c r="O40">
        <f t="shared" si="4"/>
        <v>0.0388646642326593</v>
      </c>
      <c r="Q40" s="2">
        <f t="shared" si="3"/>
        <v>37385.1</v>
      </c>
    </row>
    <row r="41" spans="1:17" ht="12.75">
      <c r="A41" s="33" t="s">
        <v>62</v>
      </c>
      <c r="B41" s="34" t="s">
        <v>36</v>
      </c>
      <c r="C41" s="33">
        <v>52645.9121</v>
      </c>
      <c r="D41" s="33">
        <v>0.0006</v>
      </c>
      <c r="E41">
        <f t="shared" si="0"/>
        <v>1176.5782156842042</v>
      </c>
      <c r="F41">
        <f t="shared" si="1"/>
        <v>1176.5</v>
      </c>
      <c r="G41" s="63">
        <f t="shared" si="2"/>
        <v>0.022113849998277146</v>
      </c>
      <c r="K41">
        <f>G41</f>
        <v>0.022113849998277146</v>
      </c>
      <c r="O41">
        <f t="shared" si="4"/>
        <v>0.04222225127690733</v>
      </c>
      <c r="Q41" s="2">
        <f t="shared" si="3"/>
        <v>37627.4121</v>
      </c>
    </row>
    <row r="42" spans="1:21" s="42" customFormat="1" ht="12.75">
      <c r="A42" s="12" t="s">
        <v>43</v>
      </c>
      <c r="B42" s="13" t="s">
        <v>37</v>
      </c>
      <c r="C42" s="14">
        <v>52691.294</v>
      </c>
      <c r="D42" s="14">
        <v>0.002</v>
      </c>
      <c r="E42">
        <f t="shared" si="0"/>
        <v>1337.0919371228545</v>
      </c>
      <c r="F42">
        <f t="shared" si="1"/>
        <v>1337</v>
      </c>
      <c r="G42" s="63">
        <f t="shared" si="2"/>
        <v>0.025993299997935537</v>
      </c>
      <c r="H42"/>
      <c r="I42"/>
      <c r="J42">
        <f>G42</f>
        <v>0.025993299997935537</v>
      </c>
      <c r="K42"/>
      <c r="L42"/>
      <c r="M42"/>
      <c r="N42"/>
      <c r="O42">
        <f t="shared" si="4"/>
        <v>0.042851064253105475</v>
      </c>
      <c r="P42"/>
      <c r="Q42" s="2">
        <f t="shared" si="3"/>
        <v>37672.794</v>
      </c>
      <c r="R42"/>
      <c r="S42"/>
      <c r="T42"/>
      <c r="U42"/>
    </row>
    <row r="43" spans="1:21" s="42" customFormat="1" ht="12.75">
      <c r="A43" s="69" t="s">
        <v>190</v>
      </c>
      <c r="B43" s="71" t="str">
        <f>IF(INT(F43)=F43,"I","II")</f>
        <v>I</v>
      </c>
      <c r="C43" s="68">
        <v>52694.9652</v>
      </c>
      <c r="D43" s="71" t="s">
        <v>266</v>
      </c>
      <c r="E43">
        <f t="shared" si="0"/>
        <v>1350.0768049698397</v>
      </c>
      <c r="F43">
        <f t="shared" si="1"/>
        <v>1350</v>
      </c>
      <c r="G43" s="63">
        <f t="shared" si="2"/>
        <v>0.02171499999531079</v>
      </c>
      <c r="H43"/>
      <c r="I43"/>
      <c r="J43"/>
      <c r="K43"/>
      <c r="L43"/>
      <c r="M43"/>
      <c r="N43">
        <f aca="true" t="shared" si="6" ref="N43:N48">G43</f>
        <v>0.02171499999531079</v>
      </c>
      <c r="O43">
        <f t="shared" si="4"/>
        <v>0.042901996145258595</v>
      </c>
      <c r="P43"/>
      <c r="Q43" s="2">
        <f t="shared" si="3"/>
        <v>37676.4652</v>
      </c>
      <c r="R43"/>
      <c r="S43"/>
      <c r="T43"/>
      <c r="U43"/>
    </row>
    <row r="44" spans="1:17" s="42" customFormat="1" ht="12.75">
      <c r="A44" s="42" t="s">
        <v>126</v>
      </c>
      <c r="B44" s="44" t="s">
        <v>37</v>
      </c>
      <c r="C44" s="45">
        <v>53020.3986</v>
      </c>
      <c r="D44" s="42" t="s">
        <v>66</v>
      </c>
      <c r="E44">
        <f t="shared" si="0"/>
        <v>2501.119976684395</v>
      </c>
      <c r="F44">
        <f t="shared" si="1"/>
        <v>2501</v>
      </c>
      <c r="G44" s="63">
        <f t="shared" si="2"/>
        <v>0.03392090000124881</v>
      </c>
      <c r="N44" s="42">
        <f t="shared" si="6"/>
        <v>0.03392090000124881</v>
      </c>
      <c r="O44">
        <f t="shared" si="4"/>
        <v>0.04741142751973874</v>
      </c>
      <c r="Q44" s="2">
        <f t="shared" si="3"/>
        <v>38001.8986</v>
      </c>
    </row>
    <row r="45" spans="1:17" s="42" customFormat="1" ht="12.75">
      <c r="A45" s="42" t="s">
        <v>126</v>
      </c>
      <c r="B45" s="44" t="s">
        <v>37</v>
      </c>
      <c r="C45" s="45">
        <v>53021.2496</v>
      </c>
      <c r="D45" s="42" t="s">
        <v>66</v>
      </c>
      <c r="E45">
        <f t="shared" si="0"/>
        <v>2504.1299250766983</v>
      </c>
      <c r="F45">
        <f t="shared" si="1"/>
        <v>2504</v>
      </c>
      <c r="G45" s="63">
        <f t="shared" si="2"/>
        <v>0.036733600005391054</v>
      </c>
      <c r="N45" s="42">
        <f t="shared" si="6"/>
        <v>0.036733600005391054</v>
      </c>
      <c r="O45">
        <f t="shared" si="4"/>
        <v>0.047423181033312535</v>
      </c>
      <c r="Q45" s="2">
        <f t="shared" si="3"/>
        <v>38002.7496</v>
      </c>
    </row>
    <row r="46" spans="1:17" ht="12.75">
      <c r="A46" s="69" t="s">
        <v>197</v>
      </c>
      <c r="B46" s="71" t="str">
        <f>IF(INT(F46)=F46,"I","II")</f>
        <v>I</v>
      </c>
      <c r="C46" s="68">
        <v>53029.1637</v>
      </c>
      <c r="D46" s="71" t="s">
        <v>266</v>
      </c>
      <c r="E46">
        <f t="shared" si="0"/>
        <v>2532.1217377340954</v>
      </c>
      <c r="F46">
        <f t="shared" si="1"/>
        <v>2532</v>
      </c>
      <c r="G46" s="63">
        <f t="shared" si="2"/>
        <v>0.034418799994455185</v>
      </c>
      <c r="N46">
        <f t="shared" si="6"/>
        <v>0.034418799994455185</v>
      </c>
      <c r="O46">
        <f t="shared" si="4"/>
        <v>0.04753288049333464</v>
      </c>
      <c r="Q46" s="2">
        <f t="shared" si="3"/>
        <v>38010.6637</v>
      </c>
    </row>
    <row r="47" spans="1:17" s="42" customFormat="1" ht="12.75">
      <c r="A47" s="42" t="s">
        <v>126</v>
      </c>
      <c r="B47" s="44" t="s">
        <v>37</v>
      </c>
      <c r="C47" s="45">
        <v>53080.0578</v>
      </c>
      <c r="D47" s="42" t="s">
        <v>66</v>
      </c>
      <c r="E47">
        <f t="shared" si="0"/>
        <v>2712.1318604982716</v>
      </c>
      <c r="F47">
        <f t="shared" si="1"/>
        <v>2712</v>
      </c>
      <c r="G47" s="63">
        <f t="shared" si="2"/>
        <v>0.03728080000291811</v>
      </c>
      <c r="N47" s="42">
        <f t="shared" si="6"/>
        <v>0.03728080000291811</v>
      </c>
      <c r="O47">
        <f t="shared" si="4"/>
        <v>0.048238091307762465</v>
      </c>
      <c r="Q47" s="2">
        <f t="shared" si="3"/>
        <v>38061.5578</v>
      </c>
    </row>
    <row r="48" spans="1:17" s="42" customFormat="1" ht="12.75">
      <c r="A48" s="42" t="s">
        <v>126</v>
      </c>
      <c r="B48" s="44" t="s">
        <v>36</v>
      </c>
      <c r="C48" s="45">
        <v>53080.2012</v>
      </c>
      <c r="D48" s="42" t="s">
        <v>66</v>
      </c>
      <c r="E48">
        <f t="shared" si="0"/>
        <v>2712.6390597925815</v>
      </c>
      <c r="F48">
        <f t="shared" si="1"/>
        <v>2712.5</v>
      </c>
      <c r="G48" s="63">
        <f t="shared" si="2"/>
        <v>0.039316250004048925</v>
      </c>
      <c r="N48" s="42">
        <f t="shared" si="6"/>
        <v>0.039316250004048925</v>
      </c>
      <c r="O48">
        <f t="shared" si="4"/>
        <v>0.04824005022669143</v>
      </c>
      <c r="Q48" s="2">
        <f t="shared" si="3"/>
        <v>38061.7012</v>
      </c>
    </row>
    <row r="49" spans="1:17" ht="12.75">
      <c r="A49" s="33" t="s">
        <v>62</v>
      </c>
      <c r="B49" s="34" t="s">
        <v>36</v>
      </c>
      <c r="C49" s="33">
        <v>53326.8873</v>
      </c>
      <c r="D49" s="33">
        <v>0.0003</v>
      </c>
      <c r="E49">
        <f t="shared" si="0"/>
        <v>3585.1566039717936</v>
      </c>
      <c r="F49">
        <f t="shared" si="1"/>
        <v>3585</v>
      </c>
      <c r="G49" s="63">
        <f t="shared" si="2"/>
        <v>0.04427650000434369</v>
      </c>
      <c r="K49">
        <f>G49</f>
        <v>0.04427650000434369</v>
      </c>
      <c r="O49">
        <f t="shared" si="4"/>
        <v>0.05165836375773741</v>
      </c>
      <c r="Q49" s="2">
        <f t="shared" si="3"/>
        <v>38308.3873</v>
      </c>
    </row>
    <row r="50" spans="1:21" ht="12.75">
      <c r="A50" s="42" t="s">
        <v>126</v>
      </c>
      <c r="B50" s="44" t="s">
        <v>37</v>
      </c>
      <c r="C50" s="45">
        <v>53360.2517</v>
      </c>
      <c r="D50" s="42" t="s">
        <v>66</v>
      </c>
      <c r="E50">
        <f t="shared" si="0"/>
        <v>3703.1649731138405</v>
      </c>
      <c r="F50">
        <f t="shared" si="1"/>
        <v>3703</v>
      </c>
      <c r="G50" s="63">
        <f t="shared" si="2"/>
        <v>0.04664269999921089</v>
      </c>
      <c r="H50" s="42"/>
      <c r="I50" s="42"/>
      <c r="J50" s="42"/>
      <c r="K50" s="42"/>
      <c r="L50" s="42"/>
      <c r="M50" s="42"/>
      <c r="N50" s="42">
        <f aca="true" t="shared" si="7" ref="N50:N56">G50</f>
        <v>0.04664269999921089</v>
      </c>
      <c r="O50">
        <f t="shared" si="4"/>
        <v>0.05212066862497343</v>
      </c>
      <c r="P50" s="42"/>
      <c r="Q50" s="2">
        <f t="shared" si="3"/>
        <v>38341.7517</v>
      </c>
      <c r="R50" s="42"/>
      <c r="S50" s="42"/>
      <c r="T50" s="42"/>
      <c r="U50" s="42"/>
    </row>
    <row r="51" spans="1:17" ht="12.75" customHeight="1">
      <c r="A51" s="68" t="s">
        <v>168</v>
      </c>
      <c r="B51" s="71" t="str">
        <f>IF(INT(F51)=F51,"I","II")</f>
        <v>I</v>
      </c>
      <c r="C51" s="68">
        <v>53360.2556</v>
      </c>
      <c r="D51" s="71" t="s">
        <v>265</v>
      </c>
      <c r="E51">
        <f t="shared" si="0"/>
        <v>3703.1787672368932</v>
      </c>
      <c r="F51">
        <f t="shared" si="1"/>
        <v>3703</v>
      </c>
      <c r="G51" s="63">
        <f t="shared" si="2"/>
        <v>0.05054269999527605</v>
      </c>
      <c r="N51">
        <f t="shared" si="7"/>
        <v>0.05054269999527605</v>
      </c>
      <c r="O51">
        <f t="shared" si="4"/>
        <v>0.05212066862497343</v>
      </c>
      <c r="Q51" s="2">
        <f t="shared" si="3"/>
        <v>38341.7556</v>
      </c>
    </row>
    <row r="52" spans="1:17" ht="12.75" customHeight="1">
      <c r="A52" s="67" t="s">
        <v>168</v>
      </c>
      <c r="B52" s="71" t="str">
        <f>IF(INT(F52)=F52,"I","II")</f>
        <v>I</v>
      </c>
      <c r="C52" s="68">
        <v>53360.2562</v>
      </c>
      <c r="D52" s="71" t="s">
        <v>265</v>
      </c>
      <c r="E52">
        <f t="shared" si="0"/>
        <v>3703.180889409696</v>
      </c>
      <c r="F52">
        <f t="shared" si="1"/>
        <v>3703</v>
      </c>
      <c r="G52" s="63">
        <f t="shared" si="2"/>
        <v>0.05114270000194665</v>
      </c>
      <c r="N52">
        <f t="shared" si="7"/>
        <v>0.05114270000194665</v>
      </c>
      <c r="O52">
        <f t="shared" si="4"/>
        <v>0.05212066862497343</v>
      </c>
      <c r="Q52" s="2">
        <f t="shared" si="3"/>
        <v>38341.7562</v>
      </c>
    </row>
    <row r="53" spans="1:21" ht="12.75" customHeight="1">
      <c r="A53" s="42" t="s">
        <v>126</v>
      </c>
      <c r="B53" s="44" t="s">
        <v>36</v>
      </c>
      <c r="C53" s="45">
        <v>53360.3938</v>
      </c>
      <c r="D53" s="42" t="s">
        <v>66</v>
      </c>
      <c r="E53">
        <f aca="true" t="shared" si="8" ref="E53:E69">+(C53-C$7)/C$8</f>
        <v>3703.6675743671153</v>
      </c>
      <c r="F53">
        <f t="shared" si="1"/>
        <v>3703.5</v>
      </c>
      <c r="G53" s="63">
        <f aca="true" t="shared" si="9" ref="G53:G69">+C53-(C$7+F53*C$8)</f>
        <v>0.047378149996802676</v>
      </c>
      <c r="H53" s="42"/>
      <c r="I53" s="42"/>
      <c r="J53" s="42"/>
      <c r="K53" s="42"/>
      <c r="L53" s="42"/>
      <c r="M53" s="42"/>
      <c r="N53" s="42">
        <f t="shared" si="7"/>
        <v>0.047378149996802676</v>
      </c>
      <c r="O53">
        <f t="shared" si="4"/>
        <v>0.05212262754390239</v>
      </c>
      <c r="P53" s="42"/>
      <c r="Q53" s="2">
        <f aca="true" t="shared" si="10" ref="Q53:Q69">+C53-15018.5</f>
        <v>38341.8938</v>
      </c>
      <c r="R53" s="42"/>
      <c r="S53" s="42"/>
      <c r="T53" s="42"/>
      <c r="U53" s="42"/>
    </row>
    <row r="54" spans="1:17" ht="12.75" customHeight="1">
      <c r="A54" s="67" t="s">
        <v>168</v>
      </c>
      <c r="B54" s="71" t="str">
        <f>IF(INT(F54)=F54,"I","II")</f>
        <v>II</v>
      </c>
      <c r="C54" s="68">
        <v>53360.3976</v>
      </c>
      <c r="D54" s="71" t="s">
        <v>265</v>
      </c>
      <c r="E54">
        <f t="shared" si="8"/>
        <v>3703.681014794714</v>
      </c>
      <c r="F54">
        <f t="shared" si="1"/>
        <v>3703.5</v>
      </c>
      <c r="G54" s="63">
        <f t="shared" si="9"/>
        <v>0.05117814999539405</v>
      </c>
      <c r="N54">
        <f t="shared" si="7"/>
        <v>0.05117814999539405</v>
      </c>
      <c r="O54">
        <f t="shared" si="4"/>
        <v>0.05212262754390239</v>
      </c>
      <c r="Q54" s="2">
        <f t="shared" si="10"/>
        <v>38341.8976</v>
      </c>
    </row>
    <row r="55" spans="1:17" ht="12.75" customHeight="1">
      <c r="A55" s="68" t="s">
        <v>168</v>
      </c>
      <c r="B55" s="71" t="str">
        <f>IF(INT(F55)=F55,"I","II")</f>
        <v>II</v>
      </c>
      <c r="C55" s="68">
        <v>53360.3984</v>
      </c>
      <c r="D55" s="71" t="s">
        <v>265</v>
      </c>
      <c r="E55">
        <f t="shared" si="8"/>
        <v>3703.6838443584256</v>
      </c>
      <c r="F55">
        <f t="shared" si="1"/>
        <v>3703.5</v>
      </c>
      <c r="G55" s="63">
        <f t="shared" si="9"/>
        <v>0.051978149997012224</v>
      </c>
      <c r="N55">
        <f t="shared" si="7"/>
        <v>0.051978149997012224</v>
      </c>
      <c r="O55">
        <f t="shared" si="4"/>
        <v>0.05212262754390239</v>
      </c>
      <c r="Q55" s="2">
        <f t="shared" si="10"/>
        <v>38341.8984</v>
      </c>
    </row>
    <row r="56" spans="1:17" ht="12.75" customHeight="1">
      <c r="A56" s="69" t="s">
        <v>215</v>
      </c>
      <c r="B56" s="71" t="str">
        <f>IF(INT(F56)=F56,"I","II")</f>
        <v>II</v>
      </c>
      <c r="C56" s="68">
        <v>54142.1618</v>
      </c>
      <c r="D56" s="71" t="s">
        <v>265</v>
      </c>
      <c r="E56">
        <f t="shared" si="8"/>
        <v>6468.745523541797</v>
      </c>
      <c r="F56">
        <f t="shared" si="1"/>
        <v>6468.5</v>
      </c>
      <c r="G56" s="63">
        <f t="shared" si="9"/>
        <v>0.06941665000340436</v>
      </c>
      <c r="N56">
        <f t="shared" si="7"/>
        <v>0.06941665000340436</v>
      </c>
      <c r="O56">
        <f t="shared" si="4"/>
        <v>0.06295544922108536</v>
      </c>
      <c r="Q56" s="2">
        <f t="shared" si="10"/>
        <v>39123.6618</v>
      </c>
    </row>
    <row r="57" spans="1:17" ht="12.75" customHeight="1">
      <c r="A57" s="14" t="s">
        <v>50</v>
      </c>
      <c r="B57" s="35"/>
      <c r="C57" s="14">
        <v>54202.3869</v>
      </c>
      <c r="D57" s="14">
        <v>0.0053</v>
      </c>
      <c r="E57">
        <f t="shared" si="8"/>
        <v>6681.75896998221</v>
      </c>
      <c r="F57" s="62">
        <f aca="true" t="shared" si="11" ref="F57:F69">ROUND(2*E57,0)/2-0.5</f>
        <v>6681.5</v>
      </c>
      <c r="G57" s="63">
        <f t="shared" si="9"/>
        <v>0.07321835000038845</v>
      </c>
      <c r="J57">
        <f>G57</f>
        <v>0.07321835000038845</v>
      </c>
      <c r="O57">
        <f t="shared" si="4"/>
        <v>0.06378994868482495</v>
      </c>
      <c r="Q57" s="2">
        <f t="shared" si="10"/>
        <v>39183.8869</v>
      </c>
    </row>
    <row r="58" spans="1:17" ht="12.75" customHeight="1">
      <c r="A58" s="14" t="s">
        <v>53</v>
      </c>
      <c r="B58" s="13" t="s">
        <v>37</v>
      </c>
      <c r="C58" s="14">
        <v>54508.446</v>
      </c>
      <c r="D58" s="14">
        <v>0.0016</v>
      </c>
      <c r="E58">
        <f t="shared" si="8"/>
        <v>7764.276121559483</v>
      </c>
      <c r="F58" s="62">
        <f t="shared" si="11"/>
        <v>7764</v>
      </c>
      <c r="G58" s="63">
        <f t="shared" si="9"/>
        <v>0.0780676000067615</v>
      </c>
      <c r="J58">
        <f>G58</f>
        <v>0.0780676000067615</v>
      </c>
      <c r="O58">
        <f t="shared" si="4"/>
        <v>0.06803100816603673</v>
      </c>
      <c r="Q58" s="2">
        <f t="shared" si="10"/>
        <v>39489.946</v>
      </c>
    </row>
    <row r="59" spans="1:17" ht="12.75" customHeight="1">
      <c r="A59" s="11" t="s">
        <v>52</v>
      </c>
      <c r="B59" s="72" t="s">
        <v>37</v>
      </c>
      <c r="C59" s="11">
        <v>54831.8929</v>
      </c>
      <c r="D59" s="11">
        <v>0.0006</v>
      </c>
      <c r="E59">
        <f t="shared" si="8"/>
        <v>8908.293132896466</v>
      </c>
      <c r="F59" s="62">
        <f t="shared" si="11"/>
        <v>8908</v>
      </c>
      <c r="G59" s="63">
        <f t="shared" si="9"/>
        <v>0.08287720000225818</v>
      </c>
      <c r="J59">
        <f>G59</f>
        <v>0.08287720000225818</v>
      </c>
      <c r="O59">
        <f t="shared" si="4"/>
        <v>0.07251301467551134</v>
      </c>
      <c r="Q59" s="2">
        <f t="shared" si="10"/>
        <v>39813.3929</v>
      </c>
    </row>
    <row r="60" spans="1:17" ht="12.75" customHeight="1">
      <c r="A60" s="59" t="s">
        <v>234</v>
      </c>
      <c r="B60" s="56" t="str">
        <f>IF(INT(F60)=F60,"I","II")</f>
        <v>I</v>
      </c>
      <c r="C60" s="58">
        <v>54862.4326</v>
      </c>
      <c r="D60" s="56" t="s">
        <v>265</v>
      </c>
      <c r="E60">
        <f t="shared" si="8"/>
        <v>9016.310666287975</v>
      </c>
      <c r="F60" s="62">
        <f t="shared" si="11"/>
        <v>9016</v>
      </c>
      <c r="G60" s="63">
        <f t="shared" si="9"/>
        <v>0.08783440000115661</v>
      </c>
      <c r="N60">
        <f>G60</f>
        <v>0.08783440000115661</v>
      </c>
      <c r="O60">
        <f t="shared" si="4"/>
        <v>0.07293614116416804</v>
      </c>
      <c r="Q60" s="2">
        <f t="shared" si="10"/>
        <v>39843.9326</v>
      </c>
    </row>
    <row r="61" spans="1:17" ht="12.75" customHeight="1">
      <c r="A61" s="66" t="s">
        <v>56</v>
      </c>
      <c r="B61" s="70" t="s">
        <v>36</v>
      </c>
      <c r="C61" s="66">
        <v>55566.8745</v>
      </c>
      <c r="D61" s="66">
        <v>0.0004</v>
      </c>
      <c r="E61">
        <f t="shared" si="8"/>
        <v>11507.889707851076</v>
      </c>
      <c r="F61" s="62">
        <f t="shared" si="11"/>
        <v>11507.5</v>
      </c>
      <c r="G61" s="63">
        <f t="shared" si="9"/>
        <v>0.11018174999480834</v>
      </c>
      <c r="J61">
        <f>G61</f>
        <v>0.11018174999480834</v>
      </c>
      <c r="O61">
        <f t="shared" si="4"/>
        <v>0.0826974341872065</v>
      </c>
      <c r="Q61" s="2">
        <f t="shared" si="10"/>
        <v>40548.3745</v>
      </c>
    </row>
    <row r="62" spans="1:17" ht="12.75" customHeight="1">
      <c r="A62" s="66" t="s">
        <v>56</v>
      </c>
      <c r="B62" s="70" t="s">
        <v>37</v>
      </c>
      <c r="C62" s="66">
        <v>55567.015</v>
      </c>
      <c r="D62" s="66">
        <v>0.001</v>
      </c>
      <c r="E62">
        <f t="shared" si="8"/>
        <v>11508.386649976952</v>
      </c>
      <c r="F62" s="62">
        <f t="shared" si="11"/>
        <v>11508</v>
      </c>
      <c r="G62" s="63">
        <f t="shared" si="9"/>
        <v>0.10931719999643974</v>
      </c>
      <c r="J62">
        <f>G62</f>
        <v>0.10931719999643974</v>
      </c>
      <c r="O62">
        <f t="shared" si="4"/>
        <v>0.08269939310613547</v>
      </c>
      <c r="Q62" s="2">
        <f t="shared" si="10"/>
        <v>40548.515</v>
      </c>
    </row>
    <row r="63" spans="1:17" ht="12.75" customHeight="1">
      <c r="A63" s="59" t="s">
        <v>247</v>
      </c>
      <c r="B63" s="56" t="str">
        <f>IF(INT(F63)=F63,"I","II")</f>
        <v>I</v>
      </c>
      <c r="C63" s="58">
        <v>55600.3785</v>
      </c>
      <c r="D63" s="56" t="s">
        <v>265</v>
      </c>
      <c r="E63">
        <f t="shared" si="8"/>
        <v>11626.391835859833</v>
      </c>
      <c r="F63" s="62">
        <f t="shared" si="11"/>
        <v>11626</v>
      </c>
      <c r="G63" s="63">
        <f t="shared" si="9"/>
        <v>0.11078339999949094</v>
      </c>
      <c r="N63">
        <f>G63</f>
        <v>0.11078339999949094</v>
      </c>
      <c r="O63">
        <f t="shared" si="4"/>
        <v>0.08316169797337149</v>
      </c>
      <c r="Q63" s="2">
        <f t="shared" si="10"/>
        <v>40581.8785</v>
      </c>
    </row>
    <row r="64" spans="1:17" ht="12.75" customHeight="1">
      <c r="A64" s="59" t="s">
        <v>251</v>
      </c>
      <c r="B64" s="56" t="str">
        <f>IF(INT(F64)=F64,"I","II")</f>
        <v>I</v>
      </c>
      <c r="C64" s="58">
        <v>55621.3013</v>
      </c>
      <c r="D64" s="56" t="s">
        <v>265</v>
      </c>
      <c r="E64">
        <f t="shared" si="8"/>
        <v>11700.394830245627</v>
      </c>
      <c r="F64" s="62">
        <f t="shared" si="11"/>
        <v>11700</v>
      </c>
      <c r="G64" s="63">
        <f t="shared" si="9"/>
        <v>0.11162999999942258</v>
      </c>
      <c r="N64">
        <f>G64</f>
        <v>0.11162999999942258</v>
      </c>
      <c r="O64">
        <f t="shared" si="4"/>
        <v>0.08345161797485848</v>
      </c>
      <c r="Q64" s="2">
        <f t="shared" si="10"/>
        <v>40602.8013</v>
      </c>
    </row>
    <row r="65" spans="1:17" ht="12.75" customHeight="1">
      <c r="A65" s="66" t="s">
        <v>57</v>
      </c>
      <c r="B65" s="70" t="s">
        <v>37</v>
      </c>
      <c r="C65" s="66">
        <v>55621.3014</v>
      </c>
      <c r="D65" s="66" t="s">
        <v>58</v>
      </c>
      <c r="E65">
        <f t="shared" si="8"/>
        <v>11700.39518394108</v>
      </c>
      <c r="F65" s="62">
        <f t="shared" si="11"/>
        <v>11700</v>
      </c>
      <c r="G65" s="63">
        <f t="shared" si="9"/>
        <v>0.11172999999689637</v>
      </c>
      <c r="J65">
        <f>G65</f>
        <v>0.11172999999689637</v>
      </c>
      <c r="O65">
        <f t="shared" si="4"/>
        <v>0.08345161797485848</v>
      </c>
      <c r="Q65" s="2">
        <f t="shared" si="10"/>
        <v>40602.8014</v>
      </c>
    </row>
    <row r="66" spans="1:17" ht="12.75" customHeight="1">
      <c r="A66" s="66" t="s">
        <v>57</v>
      </c>
      <c r="B66" s="70" t="s">
        <v>36</v>
      </c>
      <c r="C66" s="66">
        <v>55621.4443</v>
      </c>
      <c r="D66" s="66" t="s">
        <v>59</v>
      </c>
      <c r="E66">
        <f t="shared" si="8"/>
        <v>11700.900614758093</v>
      </c>
      <c r="F66" s="62">
        <f t="shared" si="11"/>
        <v>11700.5</v>
      </c>
      <c r="G66" s="63">
        <f t="shared" si="9"/>
        <v>0.11326545000338228</v>
      </c>
      <c r="J66">
        <f>G66</f>
        <v>0.11326545000338228</v>
      </c>
      <c r="O66">
        <f t="shared" si="4"/>
        <v>0.08345357689378745</v>
      </c>
      <c r="Q66" s="2">
        <f t="shared" si="10"/>
        <v>40602.9443</v>
      </c>
    </row>
    <row r="67" spans="1:17" ht="12.75" customHeight="1">
      <c r="A67" s="66" t="s">
        <v>57</v>
      </c>
      <c r="B67" s="70" t="s">
        <v>37</v>
      </c>
      <c r="C67" s="66">
        <v>55621.5826</v>
      </c>
      <c r="D67" s="66" t="s">
        <v>60</v>
      </c>
      <c r="E67">
        <f t="shared" si="8"/>
        <v>11701.38977558377</v>
      </c>
      <c r="F67" s="62">
        <f t="shared" si="11"/>
        <v>11701</v>
      </c>
      <c r="G67" s="63">
        <f t="shared" si="9"/>
        <v>0.1102009000023827</v>
      </c>
      <c r="J67">
        <f>G67</f>
        <v>0.1102009000023827</v>
      </c>
      <c r="O67">
        <f t="shared" si="4"/>
        <v>0.08345553581271642</v>
      </c>
      <c r="Q67" s="2">
        <f t="shared" si="10"/>
        <v>40603.0826</v>
      </c>
    </row>
    <row r="68" spans="1:17" ht="12.75" customHeight="1">
      <c r="A68" s="66" t="s">
        <v>56</v>
      </c>
      <c r="B68" s="70" t="s">
        <v>36</v>
      </c>
      <c r="C68" s="66">
        <v>55660.7438</v>
      </c>
      <c r="D68" s="66">
        <v>0.0007</v>
      </c>
      <c r="E68">
        <f t="shared" si="8"/>
        <v>11839.901163339735</v>
      </c>
      <c r="F68" s="62">
        <f t="shared" si="11"/>
        <v>11839.5</v>
      </c>
      <c r="G68" s="63">
        <f t="shared" si="9"/>
        <v>0.11342054999840911</v>
      </c>
      <c r="J68">
        <f>G68</f>
        <v>0.11342054999840911</v>
      </c>
      <c r="O68">
        <f t="shared" si="4"/>
        <v>0.08399815635604005</v>
      </c>
      <c r="Q68" s="2">
        <f t="shared" si="10"/>
        <v>40642.2438</v>
      </c>
    </row>
    <row r="69" spans="1:17" ht="12.75" customHeight="1">
      <c r="A69" s="66" t="s">
        <v>61</v>
      </c>
      <c r="B69" s="70" t="s">
        <v>36</v>
      </c>
      <c r="C69" s="66">
        <v>55931.8936</v>
      </c>
      <c r="D69" s="66">
        <v>0.001</v>
      </c>
      <c r="E69">
        <f t="shared" si="8"/>
        <v>12798.94570456314</v>
      </c>
      <c r="F69" s="62">
        <f t="shared" si="11"/>
        <v>12798.5</v>
      </c>
      <c r="G69" s="63">
        <f t="shared" si="9"/>
        <v>0.12601364999864018</v>
      </c>
      <c r="J69">
        <f>G69</f>
        <v>0.12601364999864018</v>
      </c>
      <c r="O69">
        <f t="shared" si="4"/>
        <v>0.08775536286179716</v>
      </c>
      <c r="Q69" s="2">
        <f t="shared" si="10"/>
        <v>40913.3936</v>
      </c>
    </row>
    <row r="70" spans="1:17" ht="12.75" customHeight="1">
      <c r="A70" s="92" t="s">
        <v>0</v>
      </c>
      <c r="B70" s="93" t="s">
        <v>37</v>
      </c>
      <c r="C70" s="94">
        <v>57131.4027</v>
      </c>
      <c r="D70" s="94" t="s">
        <v>1</v>
      </c>
      <c r="E70">
        <f>+(C70-C$7)/C$8</f>
        <v>17041.554972586826</v>
      </c>
      <c r="F70" s="62">
        <f>ROUND(2*E70,0)/2-0.5</f>
        <v>17041</v>
      </c>
      <c r="G70" s="63">
        <f>+C70-(C$7+F70*C$8)</f>
        <v>0.15690689999610186</v>
      </c>
      <c r="J70">
        <f>G70</f>
        <v>0.15690689999610186</v>
      </c>
      <c r="O70">
        <f>+C$11+C$12*F70</f>
        <v>0.1043767899740752</v>
      </c>
      <c r="Q70" s="2">
        <f>+C70-15018.5</f>
        <v>42112.9027</v>
      </c>
    </row>
    <row r="71" spans="1:17" ht="12.75" customHeight="1">
      <c r="A71" s="95" t="s">
        <v>284</v>
      </c>
      <c r="B71" s="96" t="s">
        <v>37</v>
      </c>
      <c r="C71" s="97">
        <v>57034.42921</v>
      </c>
      <c r="D71" s="97">
        <v>0.0004</v>
      </c>
      <c r="E71">
        <f>+(C71-C$7)/C$8</f>
        <v>16698.564137897378</v>
      </c>
      <c r="F71" s="62">
        <f>ROUND(2*E71,0)/2-0.5</f>
        <v>16698</v>
      </c>
      <c r="G71" s="63">
        <f>+C71-(C$7+F71*C$8)</f>
        <v>0.15949820000241743</v>
      </c>
      <c r="J71">
        <f>G71</f>
        <v>0.15949820000241743</v>
      </c>
      <c r="O71">
        <f>+C$11+C$12*F71</f>
        <v>0.1030329715888044</v>
      </c>
      <c r="Q71" s="2">
        <f>+C71-15018.5</f>
        <v>42015.92921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hyperlinks>
    <hyperlink ref="A43" r:id="rId1" display="http://vsolj.cetus-net.org/no42.pdf"/>
    <hyperlink ref="A46" r:id="rId2" display="http://vsolj.cetus-net.org/no43.pdf"/>
    <hyperlink ref="A56" r:id="rId3" display="http://vsolj.cetus-net.org/no46.pdf"/>
    <hyperlink ref="A60" r:id="rId4" display="http://www.bav-astro.de/sfs/BAVM_link.php?BAVMnr=203"/>
    <hyperlink ref="A63" r:id="rId5" display="http://var.astro.cz/oejv/issues/oejv0160.pdf"/>
    <hyperlink ref="A64" r:id="rId6" display="http://www.bav-astro.de/sfs/BAVM_link.php?BAVMnr=220"/>
  </hyperlinks>
  <printOptions/>
  <pageMargins left="0.75" right="0.75" top="1" bottom="1" header="0.5" footer="0.5"/>
  <pageSetup orientation="portrait" paperSize="9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Y72"/>
  <sheetViews>
    <sheetView zoomScalePageLayoutView="0" workbookViewId="0" topLeftCell="A1">
      <pane ySplit="20" topLeftCell="A51" activePane="bottomLeft" state="frozen"/>
      <selection pane="topLeft" activeCell="A1" sqref="A1"/>
      <selection pane="bottomLeft"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3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21" width="10.28125" style="0" customWidth="1"/>
    <col min="22" max="22" width="10.57421875" style="0" customWidth="1"/>
  </cols>
  <sheetData>
    <row r="1" spans="1:22" ht="21" thickBot="1">
      <c r="A1" s="1" t="s">
        <v>42</v>
      </c>
      <c r="E1" s="103" t="s">
        <v>286</v>
      </c>
      <c r="R1" t="s">
        <v>143</v>
      </c>
      <c r="U1" s="6" t="s">
        <v>12</v>
      </c>
      <c r="V1" s="6" t="s">
        <v>142</v>
      </c>
    </row>
    <row r="2" spans="1:26" ht="12.75">
      <c r="A2" t="s">
        <v>26</v>
      </c>
      <c r="B2" s="11" t="s">
        <v>40</v>
      </c>
      <c r="U2">
        <v>-40000</v>
      </c>
      <c r="V2" s="54">
        <f>+S$3+S$4*U2+S$5*U2^2+S$6*SIN(RADIANS(S$7*U2+S$8))</f>
        <v>0.08811342661829902</v>
      </c>
      <c r="X2">
        <v>1</v>
      </c>
      <c r="Y2" t="s">
        <v>119</v>
      </c>
      <c r="Z2" t="s">
        <v>132</v>
      </c>
    </row>
    <row r="3" spans="1:26" ht="13.5" thickBot="1">
      <c r="A3" s="37" t="s">
        <v>136</v>
      </c>
      <c r="R3" t="s">
        <v>144</v>
      </c>
      <c r="S3">
        <v>0.0066</v>
      </c>
      <c r="U3">
        <v>-38000</v>
      </c>
      <c r="V3" s="54">
        <f aca="true" t="shared" si="0" ref="V3:V30">+S$3+S$4*U3+S$5*U3^2+S$6*SIN(RADIANS(S$7*U3+S$8))</f>
        <v>0.07330275778869588</v>
      </c>
      <c r="X3">
        <v>2</v>
      </c>
      <c r="Y3" t="s">
        <v>120</v>
      </c>
      <c r="Z3" t="s">
        <v>131</v>
      </c>
    </row>
    <row r="4" spans="1:26" ht="14.25" thickBot="1" thickTop="1">
      <c r="A4" s="7" t="s">
        <v>2</v>
      </c>
      <c r="C4" s="3">
        <v>43192.43</v>
      </c>
      <c r="D4" s="4">
        <v>0.28273824</v>
      </c>
      <c r="R4" t="s">
        <v>22</v>
      </c>
      <c r="S4" s="54">
        <v>5.91E-06</v>
      </c>
      <c r="U4">
        <v>-36000</v>
      </c>
      <c r="V4" s="54">
        <f t="shared" si="0"/>
        <v>0.05460603735776757</v>
      </c>
      <c r="X4">
        <v>3</v>
      </c>
      <c r="Y4" t="s">
        <v>121</v>
      </c>
      <c r="Z4" t="s">
        <v>130</v>
      </c>
    </row>
    <row r="5" spans="18:26" ht="13.5" thickTop="1">
      <c r="R5" t="s">
        <v>145</v>
      </c>
      <c r="S5" s="54">
        <v>1.91E-10</v>
      </c>
      <c r="U5">
        <v>-34000</v>
      </c>
      <c r="V5" s="54">
        <f t="shared" si="0"/>
        <v>0.03280980702454436</v>
      </c>
      <c r="X5">
        <v>4</v>
      </c>
      <c r="Y5" t="s">
        <v>122</v>
      </c>
      <c r="Z5" t="s">
        <v>129</v>
      </c>
    </row>
    <row r="6" spans="1:26" ht="12.75">
      <c r="A6" s="7" t="s">
        <v>3</v>
      </c>
      <c r="R6" t="s">
        <v>146</v>
      </c>
      <c r="S6">
        <v>0.0155</v>
      </c>
      <c r="U6">
        <v>-32000</v>
      </c>
      <c r="V6" s="54">
        <f t="shared" si="0"/>
        <v>0.010319186525046424</v>
      </c>
      <c r="X6">
        <v>5</v>
      </c>
      <c r="Y6" t="s">
        <v>118</v>
      </c>
      <c r="Z6" t="s">
        <v>128</v>
      </c>
    </row>
    <row r="7" spans="1:26" ht="12.75">
      <c r="A7" t="s">
        <v>4</v>
      </c>
      <c r="C7">
        <v>52313.2592</v>
      </c>
      <c r="R7" t="s">
        <v>147</v>
      </c>
      <c r="S7">
        <v>0.0172</v>
      </c>
      <c r="T7" t="s">
        <v>149</v>
      </c>
      <c r="U7">
        <v>-30000</v>
      </c>
      <c r="V7" s="54">
        <f t="shared" si="0"/>
        <v>-0.009683372321425009</v>
      </c>
      <c r="X7">
        <v>6</v>
      </c>
      <c r="Y7" t="s">
        <v>123</v>
      </c>
      <c r="Z7" t="s">
        <v>35</v>
      </c>
    </row>
    <row r="8" spans="1:26" ht="12.75">
      <c r="A8" t="s">
        <v>5</v>
      </c>
      <c r="C8">
        <v>0.2827291</v>
      </c>
      <c r="R8" t="s">
        <v>148</v>
      </c>
      <c r="S8">
        <v>20.6</v>
      </c>
      <c r="T8" t="s">
        <v>149</v>
      </c>
      <c r="U8">
        <v>-28000</v>
      </c>
      <c r="V8" s="54">
        <f t="shared" si="0"/>
        <v>-0.024351221343438798</v>
      </c>
      <c r="X8">
        <v>7</v>
      </c>
      <c r="Y8" t="s">
        <v>124</v>
      </c>
      <c r="Z8" t="s">
        <v>127</v>
      </c>
    </row>
    <row r="9" spans="1:26" ht="12.75">
      <c r="A9" s="16" t="s">
        <v>44</v>
      </c>
      <c r="B9" s="17"/>
      <c r="C9" s="18">
        <v>-9.5</v>
      </c>
      <c r="D9" s="17" t="s">
        <v>45</v>
      </c>
      <c r="E9" s="17"/>
      <c r="U9">
        <v>-26000</v>
      </c>
      <c r="V9" s="54">
        <f t="shared" si="0"/>
        <v>-0.03216919669810169</v>
      </c>
      <c r="X9">
        <v>8</v>
      </c>
      <c r="Y9" t="s">
        <v>125</v>
      </c>
      <c r="Z9" t="s">
        <v>126</v>
      </c>
    </row>
    <row r="10" spans="1:22" ht="13.5" thickBot="1">
      <c r="A10" s="17"/>
      <c r="B10" s="17"/>
      <c r="C10" s="6" t="s">
        <v>22</v>
      </c>
      <c r="D10" s="6" t="s">
        <v>23</v>
      </c>
      <c r="E10" s="17"/>
      <c r="U10">
        <v>-24000</v>
      </c>
      <c r="V10" s="54">
        <f t="shared" si="0"/>
        <v>-0.033483582279096306</v>
      </c>
    </row>
    <row r="11" spans="1:51" ht="12.75">
      <c r="A11" s="17" t="s">
        <v>18</v>
      </c>
      <c r="B11" s="17"/>
      <c r="C11" s="29">
        <f ca="1">INTERCEPT(INDIRECT($G$11):G978,INDIRECT($F$11):F978)</f>
        <v>0.013412556592373372</v>
      </c>
      <c r="D11" s="5"/>
      <c r="E11" s="17"/>
      <c r="F11" s="30" t="str">
        <f>"F"&amp;E19</f>
        <v>F38</v>
      </c>
      <c r="G11" s="10" t="str">
        <f>"G"&amp;E19</f>
        <v>G38</v>
      </c>
      <c r="U11">
        <v>-22000</v>
      </c>
      <c r="V11" s="54">
        <f t="shared" si="0"/>
        <v>-0.030380988959143422</v>
      </c>
      <c r="AA11" t="s">
        <v>133</v>
      </c>
      <c r="AB11" s="5" t="s">
        <v>37</v>
      </c>
      <c r="AC11" s="43">
        <v>41363.8063</v>
      </c>
      <c r="AD11" t="s">
        <v>67</v>
      </c>
      <c r="AF11" t="s">
        <v>117</v>
      </c>
      <c r="AU11" t="s">
        <v>68</v>
      </c>
      <c r="AV11" t="s">
        <v>69</v>
      </c>
      <c r="AW11">
        <v>0.0797</v>
      </c>
      <c r="AX11">
        <v>0.0154</v>
      </c>
      <c r="AY11">
        <v>0.0004</v>
      </c>
    </row>
    <row r="12" spans="1:51" ht="12.75">
      <c r="A12" s="17" t="s">
        <v>19</v>
      </c>
      <c r="B12" s="17"/>
      <c r="C12" s="29">
        <f ca="1">SLOPE(INDIRECT($G$11):G978,INDIRECT($F$11):F978)</f>
        <v>8.50934054754336E-06</v>
      </c>
      <c r="D12" s="5"/>
      <c r="E12" s="17"/>
      <c r="U12">
        <v>-20000</v>
      </c>
      <c r="V12" s="54">
        <f t="shared" si="0"/>
        <v>-0.025958514438032945</v>
      </c>
      <c r="AA12" t="s">
        <v>134</v>
      </c>
      <c r="AB12" s="5" t="s">
        <v>36</v>
      </c>
      <c r="AC12" s="43">
        <v>43192.43</v>
      </c>
      <c r="AD12" t="s">
        <v>67</v>
      </c>
      <c r="AF12" t="s">
        <v>117</v>
      </c>
      <c r="AU12" t="s">
        <v>68</v>
      </c>
      <c r="AV12" t="s">
        <v>70</v>
      </c>
      <c r="AW12">
        <v>0.0116</v>
      </c>
      <c r="AX12" t="s">
        <v>71</v>
      </c>
      <c r="AY12" t="s">
        <v>72</v>
      </c>
    </row>
    <row r="13" spans="1:51" ht="12.75">
      <c r="A13" s="17" t="s">
        <v>21</v>
      </c>
      <c r="B13" s="17"/>
      <c r="C13" s="5" t="s">
        <v>16</v>
      </c>
      <c r="D13" s="21" t="s">
        <v>54</v>
      </c>
      <c r="E13" s="18">
        <v>1</v>
      </c>
      <c r="U13">
        <v>-18000</v>
      </c>
      <c r="V13" s="54">
        <f t="shared" si="0"/>
        <v>-0.023240462078210594</v>
      </c>
      <c r="AA13" t="s">
        <v>38</v>
      </c>
      <c r="AB13" s="5" t="s">
        <v>36</v>
      </c>
      <c r="AC13" s="43">
        <v>46823.7661</v>
      </c>
      <c r="AD13" t="s">
        <v>73</v>
      </c>
      <c r="AF13" t="s">
        <v>117</v>
      </c>
      <c r="AU13" t="s">
        <v>74</v>
      </c>
      <c r="AV13" t="s">
        <v>75</v>
      </c>
      <c r="AW13">
        <v>0.0112</v>
      </c>
      <c r="AX13" t="s">
        <v>76</v>
      </c>
      <c r="AY13">
        <v>3</v>
      </c>
    </row>
    <row r="14" spans="1:51" ht="12.75">
      <c r="A14" s="17"/>
      <c r="B14" s="17"/>
      <c r="C14" s="17"/>
      <c r="D14" s="21" t="s">
        <v>46</v>
      </c>
      <c r="E14" s="22">
        <f ca="1">NOW()+15018.5+$C$9/24</f>
        <v>59895.85970648148</v>
      </c>
      <c r="U14">
        <v>-16000</v>
      </c>
      <c r="V14" s="54">
        <f t="shared" si="0"/>
        <v>-0.024120521234371306</v>
      </c>
      <c r="AA14" t="s">
        <v>38</v>
      </c>
      <c r="AB14" s="5" t="s">
        <v>37</v>
      </c>
      <c r="AC14" s="43">
        <v>46823.9082</v>
      </c>
      <c r="AD14" t="s">
        <v>73</v>
      </c>
      <c r="AF14" t="s">
        <v>117</v>
      </c>
      <c r="AU14" t="s">
        <v>77</v>
      </c>
      <c r="AV14" t="s">
        <v>78</v>
      </c>
      <c r="AW14">
        <v>0.012</v>
      </c>
      <c r="AX14">
        <v>0.0007</v>
      </c>
      <c r="AY14">
        <v>3</v>
      </c>
    </row>
    <row r="15" spans="1:51" ht="12.75">
      <c r="A15" s="19" t="s">
        <v>20</v>
      </c>
      <c r="B15" s="17"/>
      <c r="C15" s="20">
        <f>(C7+C11)+(C8+C12)*INT(MAX(F21:F3519))</f>
        <v>57131.40421332886</v>
      </c>
      <c r="D15" s="21" t="s">
        <v>55</v>
      </c>
      <c r="E15" s="22">
        <f>ROUND(2*(E14-$C$7)/$C$8,0)/2+E13</f>
        <v>26820.5</v>
      </c>
      <c r="U15">
        <v>-14000</v>
      </c>
      <c r="V15" s="54">
        <f t="shared" si="0"/>
        <v>-0.028699405840278774</v>
      </c>
      <c r="AA15" t="s">
        <v>38</v>
      </c>
      <c r="AB15" s="5" t="s">
        <v>37</v>
      </c>
      <c r="AC15" s="43">
        <v>46826.8769</v>
      </c>
      <c r="AD15" t="s">
        <v>73</v>
      </c>
      <c r="AF15" t="s">
        <v>117</v>
      </c>
      <c r="AU15" t="s">
        <v>79</v>
      </c>
      <c r="AV15" t="s">
        <v>80</v>
      </c>
      <c r="AW15">
        <v>0.0121</v>
      </c>
      <c r="AX15">
        <v>0.0007</v>
      </c>
      <c r="AY15">
        <v>3</v>
      </c>
    </row>
    <row r="16" spans="1:51" ht="12.75">
      <c r="A16" s="23" t="s">
        <v>6</v>
      </c>
      <c r="B16" s="17"/>
      <c r="C16" s="24">
        <f>+C8+C12</f>
        <v>0.28273760934054754</v>
      </c>
      <c r="D16" s="21" t="s">
        <v>47</v>
      </c>
      <c r="E16" s="10">
        <f>ROUND(2*(E14-$C$15)/$C$16,0)/2+E13</f>
        <v>9778.5</v>
      </c>
      <c r="U16">
        <v>-12000</v>
      </c>
      <c r="V16" s="54">
        <f t="shared" si="0"/>
        <v>-0.03524962739366433</v>
      </c>
      <c r="AA16" t="s">
        <v>38</v>
      </c>
      <c r="AB16" s="5" t="s">
        <v>37</v>
      </c>
      <c r="AC16" s="43">
        <v>46827.7244</v>
      </c>
      <c r="AD16" t="s">
        <v>73</v>
      </c>
      <c r="AF16" t="s">
        <v>117</v>
      </c>
      <c r="AU16" t="s">
        <v>81</v>
      </c>
      <c r="AV16" t="s">
        <v>82</v>
      </c>
      <c r="AW16">
        <v>0.0114</v>
      </c>
      <c r="AX16">
        <v>0</v>
      </c>
      <c r="AY16">
        <v>3</v>
      </c>
    </row>
    <row r="17" spans="1:51" ht="13.5" thickBot="1">
      <c r="A17" s="21" t="s">
        <v>41</v>
      </c>
      <c r="B17" s="17"/>
      <c r="C17" s="17">
        <f>COUNT(C21:C2177)</f>
        <v>52</v>
      </c>
      <c r="D17" s="21" t="s">
        <v>48</v>
      </c>
      <c r="E17" s="25">
        <f>+$C$15+$C$16*E16-15018.5-$C$9/24</f>
        <v>44878.04975959874</v>
      </c>
      <c r="U17">
        <v>-10000</v>
      </c>
      <c r="V17" s="54">
        <f t="shared" si="0"/>
        <v>-0.0408197237980794</v>
      </c>
      <c r="AA17" t="s">
        <v>38</v>
      </c>
      <c r="AB17" s="5" t="s">
        <v>37</v>
      </c>
      <c r="AC17" s="43">
        <v>46827.867</v>
      </c>
      <c r="AD17" t="s">
        <v>73</v>
      </c>
      <c r="AF17" t="s">
        <v>117</v>
      </c>
      <c r="AU17" t="s">
        <v>83</v>
      </c>
      <c r="AV17" t="s">
        <v>84</v>
      </c>
      <c r="AW17">
        <v>0.0126</v>
      </c>
      <c r="AX17">
        <v>0.0012</v>
      </c>
      <c r="AY17">
        <v>3</v>
      </c>
    </row>
    <row r="18" spans="1:51" ht="12.75">
      <c r="A18" s="23" t="s">
        <v>7</v>
      </c>
      <c r="B18" s="17"/>
      <c r="C18" s="26">
        <f>+C15</f>
        <v>57131.40421332886</v>
      </c>
      <c r="D18" s="27">
        <f>+C16</f>
        <v>0.28273760934054754</v>
      </c>
      <c r="E18" s="28" t="s">
        <v>49</v>
      </c>
      <c r="U18">
        <v>-8000</v>
      </c>
      <c r="V18" s="54">
        <f t="shared" si="0"/>
        <v>-0.0422666011249197</v>
      </c>
      <c r="AA18" t="s">
        <v>33</v>
      </c>
      <c r="AB18" s="5" t="s">
        <v>37</v>
      </c>
      <c r="AC18" s="43">
        <v>50508.6458</v>
      </c>
      <c r="AD18" t="s">
        <v>66</v>
      </c>
      <c r="AF18" t="s">
        <v>117</v>
      </c>
      <c r="AU18" t="s">
        <v>85</v>
      </c>
      <c r="AV18" t="s">
        <v>86</v>
      </c>
      <c r="AW18" t="s">
        <v>87</v>
      </c>
      <c r="AX18" t="s">
        <v>88</v>
      </c>
      <c r="AY18">
        <v>4</v>
      </c>
    </row>
    <row r="19" spans="1:51" ht="13.5" thickTop="1">
      <c r="A19" s="31" t="s">
        <v>51</v>
      </c>
      <c r="E19" s="32">
        <v>38</v>
      </c>
      <c r="U19">
        <v>-6000</v>
      </c>
      <c r="V19" s="54">
        <f t="shared" si="0"/>
        <v>-0.0373549030169379</v>
      </c>
      <c r="AA19" t="s">
        <v>34</v>
      </c>
      <c r="AB19" s="5" t="s">
        <v>37</v>
      </c>
      <c r="AC19" s="43">
        <v>50520.5746</v>
      </c>
      <c r="AD19" t="s">
        <v>66</v>
      </c>
      <c r="AF19" t="s">
        <v>117</v>
      </c>
      <c r="AU19" t="s">
        <v>89</v>
      </c>
      <c r="AV19" t="s">
        <v>90</v>
      </c>
      <c r="AW19" t="s">
        <v>91</v>
      </c>
      <c r="AX19" t="s">
        <v>92</v>
      </c>
      <c r="AY19">
        <v>5</v>
      </c>
    </row>
    <row r="20" spans="1:51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137</v>
      </c>
      <c r="I20" s="9" t="s">
        <v>138</v>
      </c>
      <c r="J20" s="9" t="s">
        <v>139</v>
      </c>
      <c r="K20" s="9" t="s">
        <v>27</v>
      </c>
      <c r="L20" s="9" t="s">
        <v>28</v>
      </c>
      <c r="M20" s="9" t="s">
        <v>140</v>
      </c>
      <c r="N20" s="9" t="s">
        <v>141</v>
      </c>
      <c r="O20" s="9" t="s">
        <v>25</v>
      </c>
      <c r="P20" s="8" t="s">
        <v>24</v>
      </c>
      <c r="Q20" s="6" t="s">
        <v>17</v>
      </c>
      <c r="U20">
        <v>-4000</v>
      </c>
      <c r="V20" s="54">
        <f t="shared" si="0"/>
        <v>-0.025538877995084364</v>
      </c>
      <c r="AA20" t="s">
        <v>35</v>
      </c>
      <c r="AB20" s="5" t="s">
        <v>37</v>
      </c>
      <c r="AC20" s="43">
        <v>51202.3969</v>
      </c>
      <c r="AD20" t="s">
        <v>73</v>
      </c>
      <c r="AF20" t="s">
        <v>117</v>
      </c>
      <c r="AU20" t="s">
        <v>93</v>
      </c>
      <c r="AV20" t="s">
        <v>94</v>
      </c>
      <c r="AW20" t="s">
        <v>95</v>
      </c>
      <c r="AX20">
        <v>0.0053</v>
      </c>
      <c r="AY20">
        <v>6</v>
      </c>
    </row>
    <row r="21" spans="1:51" ht="12.75">
      <c r="A21" t="s">
        <v>133</v>
      </c>
      <c r="B21" s="38" t="s">
        <v>37</v>
      </c>
      <c r="C21" s="41">
        <v>41363.8063</v>
      </c>
      <c r="D21" s="38"/>
      <c r="E21">
        <f>+(C21-C$7)/C$8</f>
        <v>-38727.71815847751</v>
      </c>
      <c r="F21" s="53">
        <f>ROUND(2*E21,0)/2-0.5</f>
        <v>-38728</v>
      </c>
      <c r="G21">
        <f>+C21-(C$7+F21*C$8)</f>
        <v>0.07968479999544797</v>
      </c>
      <c r="H21">
        <f>+G21</f>
        <v>0.07968479999544797</v>
      </c>
      <c r="I21" s="39"/>
      <c r="J21" s="39"/>
      <c r="K21" s="39"/>
      <c r="L21" s="39"/>
      <c r="M21" s="39"/>
      <c r="N21" s="39"/>
      <c r="O21" s="39"/>
      <c r="P21" s="40"/>
      <c r="Q21" s="2">
        <f>+C21-15018.5</f>
        <v>26345.306299999997</v>
      </c>
      <c r="R21" s="41" t="s">
        <v>64</v>
      </c>
      <c r="U21">
        <v>-2000</v>
      </c>
      <c r="V21" s="54">
        <f t="shared" si="0"/>
        <v>-0.008153268592468003</v>
      </c>
      <c r="AA21" t="s">
        <v>127</v>
      </c>
      <c r="AB21" s="5" t="s">
        <v>37</v>
      </c>
      <c r="AC21" s="43">
        <v>51572.0756</v>
      </c>
      <c r="AD21" t="s">
        <v>66</v>
      </c>
      <c r="AF21" t="s">
        <v>117</v>
      </c>
      <c r="AU21" t="s">
        <v>96</v>
      </c>
      <c r="AV21" t="s">
        <v>97</v>
      </c>
      <c r="AW21" t="s">
        <v>72</v>
      </c>
      <c r="AX21">
        <v>0.0048</v>
      </c>
      <c r="AY21">
        <v>7</v>
      </c>
    </row>
    <row r="22" spans="1:51" ht="12.75">
      <c r="A22" t="s">
        <v>134</v>
      </c>
      <c r="C22" s="15">
        <v>43192.43</v>
      </c>
      <c r="D22" s="15" t="s">
        <v>16</v>
      </c>
      <c r="E22">
        <f>+(C22-C$7)/C$8</f>
        <v>-32259.959091582718</v>
      </c>
      <c r="F22">
        <f>ROUND(2*E22,0)/2</f>
        <v>-32260</v>
      </c>
      <c r="G22">
        <f>+C22-(C$7+F22*C$8)</f>
        <v>0.011566000001039356</v>
      </c>
      <c r="H22">
        <f>+G22</f>
        <v>0.011566000001039356</v>
      </c>
      <c r="O22" s="39"/>
      <c r="Q22" s="2">
        <f>+C22-15018.5</f>
        <v>28173.93</v>
      </c>
      <c r="R22" t="s">
        <v>65</v>
      </c>
      <c r="U22">
        <v>0</v>
      </c>
      <c r="V22" s="54">
        <f t="shared" si="0"/>
        <v>0.012053545550272878</v>
      </c>
      <c r="AA22" t="s">
        <v>127</v>
      </c>
      <c r="AB22" s="5" t="s">
        <v>36</v>
      </c>
      <c r="AC22" s="43">
        <v>51572.2166</v>
      </c>
      <c r="AD22" t="s">
        <v>66</v>
      </c>
      <c r="AF22" t="s">
        <v>117</v>
      </c>
      <c r="AU22" t="s">
        <v>98</v>
      </c>
      <c r="AV22" t="s">
        <v>99</v>
      </c>
      <c r="AW22" t="s">
        <v>100</v>
      </c>
      <c r="AX22">
        <v>0.0044</v>
      </c>
      <c r="AY22">
        <v>7</v>
      </c>
    </row>
    <row r="23" spans="1:51" ht="12.75">
      <c r="A23" t="s">
        <v>38</v>
      </c>
      <c r="B23" s="5" t="s">
        <v>37</v>
      </c>
      <c r="C23" s="15">
        <v>46823.7661</v>
      </c>
      <c r="D23" s="15"/>
      <c r="E23">
        <f>+(C23-C$7)/C$8</f>
        <v>-19416.088050363403</v>
      </c>
      <c r="F23">
        <f>ROUND(2*E23,0)/2</f>
        <v>-19416</v>
      </c>
      <c r="G23">
        <f>+C23-(C$7+F23*C$8)</f>
        <v>-0.02489439999772003</v>
      </c>
      <c r="H23">
        <f>+G23</f>
        <v>-0.02489439999772003</v>
      </c>
      <c r="O23" s="39"/>
      <c r="Q23" s="2">
        <f>+C23-15018.5</f>
        <v>31805.2661</v>
      </c>
      <c r="U23">
        <v>2000</v>
      </c>
      <c r="V23" s="54">
        <f t="shared" si="0"/>
        <v>0.03188085668647937</v>
      </c>
      <c r="AA23" t="s">
        <v>127</v>
      </c>
      <c r="AB23" s="5" t="s">
        <v>36</v>
      </c>
      <c r="AC23" s="43">
        <v>51572.3588</v>
      </c>
      <c r="AD23" t="s">
        <v>66</v>
      </c>
      <c r="AF23" t="s">
        <v>117</v>
      </c>
      <c r="AU23" t="s">
        <v>101</v>
      </c>
      <c r="AV23" t="s">
        <v>102</v>
      </c>
      <c r="AW23" t="s">
        <v>103</v>
      </c>
      <c r="AX23">
        <v>0.005</v>
      </c>
      <c r="AY23">
        <v>7</v>
      </c>
    </row>
    <row r="24" spans="1:51" ht="12.75">
      <c r="A24" t="s">
        <v>38</v>
      </c>
      <c r="B24" s="5" t="s">
        <v>36</v>
      </c>
      <c r="C24" s="15">
        <v>46823.9082</v>
      </c>
      <c r="D24" s="15"/>
      <c r="E24">
        <f>+(C24-C$7)/C$8</f>
        <v>-19415.585449110127</v>
      </c>
      <c r="F24">
        <f>ROUND(2*E24,0)/2</f>
        <v>-19415.5</v>
      </c>
      <c r="G24">
        <f>+C24-(C$7+F24*C$8)</f>
        <v>-0.024158950000128243</v>
      </c>
      <c r="H24">
        <f>+G24</f>
        <v>-0.024158950000128243</v>
      </c>
      <c r="O24" s="39"/>
      <c r="Q24" s="2">
        <f>+C24-15018.5</f>
        <v>31805.408199999998</v>
      </c>
      <c r="U24">
        <v>4000</v>
      </c>
      <c r="V24" s="54">
        <f t="shared" si="0"/>
        <v>0.04879515012516544</v>
      </c>
      <c r="AA24" t="s">
        <v>126</v>
      </c>
      <c r="AB24" s="5" t="s">
        <v>37</v>
      </c>
      <c r="AC24" s="43">
        <v>51611.088</v>
      </c>
      <c r="AD24" t="s">
        <v>66</v>
      </c>
      <c r="AF24" t="s">
        <v>117</v>
      </c>
      <c r="AU24" t="s">
        <v>104</v>
      </c>
      <c r="AV24" t="s">
        <v>105</v>
      </c>
      <c r="AW24" t="s">
        <v>106</v>
      </c>
      <c r="AX24" t="s">
        <v>107</v>
      </c>
      <c r="AY24">
        <v>8</v>
      </c>
    </row>
    <row r="25" spans="1:51" ht="12.75">
      <c r="A25" t="s">
        <v>38</v>
      </c>
      <c r="B25" s="5" t="s">
        <v>37</v>
      </c>
      <c r="C25" s="15">
        <v>46826.8769</v>
      </c>
      <c r="D25" s="15"/>
      <c r="E25">
        <f>+(C25-C$7)/C$8</f>
        <v>-19405.085291892476</v>
      </c>
      <c r="F25">
        <f>ROUND(2*E25,0)/2</f>
        <v>-19405</v>
      </c>
      <c r="G25">
        <f>+C25-(C$7+F25*C$8)</f>
        <v>-0.024114499996358063</v>
      </c>
      <c r="H25">
        <f>+G25</f>
        <v>-0.024114499996358063</v>
      </c>
      <c r="O25" s="39"/>
      <c r="Q25" s="2">
        <f>+C25-15018.5</f>
        <v>31808.376900000003</v>
      </c>
      <c r="U25">
        <v>6000</v>
      </c>
      <c r="V25" s="54">
        <f t="shared" si="0"/>
        <v>0.06181625927375209</v>
      </c>
      <c r="AA25" t="s">
        <v>126</v>
      </c>
      <c r="AB25" s="5" t="s">
        <v>36</v>
      </c>
      <c r="AC25" s="43">
        <v>52311.1443</v>
      </c>
      <c r="AD25" t="s">
        <v>66</v>
      </c>
      <c r="AF25" t="s">
        <v>117</v>
      </c>
      <c r="AU25" t="s">
        <v>108</v>
      </c>
      <c r="AV25">
        <v>0.0056</v>
      </c>
      <c r="AW25" t="s">
        <v>109</v>
      </c>
      <c r="AX25" t="s">
        <v>110</v>
      </c>
      <c r="AY25">
        <v>8</v>
      </c>
    </row>
    <row r="26" spans="1:51" ht="12.75">
      <c r="A26" t="s">
        <v>38</v>
      </c>
      <c r="B26" s="5" t="s">
        <v>37</v>
      </c>
      <c r="C26" s="15">
        <v>46827.7244</v>
      </c>
      <c r="D26" s="15"/>
      <c r="E26">
        <f>+(C26-C$7)/C$8</f>
        <v>-19402.08772284141</v>
      </c>
      <c r="F26">
        <f>ROUND(2*E26,0)/2</f>
        <v>-19402</v>
      </c>
      <c r="G26">
        <f>+C26-(C$7+F26*C$8)</f>
        <v>-0.02480179999838583</v>
      </c>
      <c r="H26">
        <f>+G26</f>
        <v>-0.02480179999838583</v>
      </c>
      <c r="O26" s="39"/>
      <c r="Q26" s="2">
        <f>+C26-15018.5</f>
        <v>31809.2244</v>
      </c>
      <c r="U26">
        <v>8000</v>
      </c>
      <c r="V26" s="54">
        <f t="shared" si="0"/>
        <v>0.07186020145102866</v>
      </c>
      <c r="AA26" t="s">
        <v>126</v>
      </c>
      <c r="AB26" s="5" t="s">
        <v>37</v>
      </c>
      <c r="AC26" s="43">
        <v>52312.2764</v>
      </c>
      <c r="AD26" t="s">
        <v>66</v>
      </c>
      <c r="AF26" t="s">
        <v>117</v>
      </c>
      <c r="AU26" t="s">
        <v>111</v>
      </c>
      <c r="AV26">
        <v>0.0068</v>
      </c>
      <c r="AW26">
        <v>0.0002</v>
      </c>
      <c r="AX26" t="s">
        <v>112</v>
      </c>
      <c r="AY26">
        <v>8</v>
      </c>
    </row>
    <row r="27" spans="1:51" ht="12.75">
      <c r="A27" t="s">
        <v>38</v>
      </c>
      <c r="B27" s="5" t="s">
        <v>36</v>
      </c>
      <c r="C27" s="15">
        <v>46827.867</v>
      </c>
      <c r="D27" s="15"/>
      <c r="E27">
        <f>+(C27-C$7)/C$8</f>
        <v>-19401.58335311081</v>
      </c>
      <c r="F27">
        <f>ROUND(2*E27,0)/2</f>
        <v>-19401.5</v>
      </c>
      <c r="G27">
        <f>+C27-(C$7+F27*C$8)</f>
        <v>-0.023566349998873193</v>
      </c>
      <c r="H27">
        <f>+G27</f>
        <v>-0.023566349998873193</v>
      </c>
      <c r="O27" s="39"/>
      <c r="Q27" s="2">
        <f>+C27-15018.5</f>
        <v>31809.367</v>
      </c>
      <c r="U27">
        <v>10000</v>
      </c>
      <c r="V27" s="54">
        <f t="shared" si="0"/>
        <v>0.08141877975835358</v>
      </c>
      <c r="AA27" t="s">
        <v>126</v>
      </c>
      <c r="AB27" s="5" t="s">
        <v>37</v>
      </c>
      <c r="AC27" s="43">
        <v>52313.1244</v>
      </c>
      <c r="AD27" t="s">
        <v>66</v>
      </c>
      <c r="AF27" t="s">
        <v>117</v>
      </c>
      <c r="AU27" t="s">
        <v>113</v>
      </c>
      <c r="AV27">
        <v>0.0066</v>
      </c>
      <c r="AW27">
        <v>0</v>
      </c>
      <c r="AX27" t="s">
        <v>114</v>
      </c>
      <c r="AY27">
        <v>8</v>
      </c>
    </row>
    <row r="28" spans="1:51" ht="12.75">
      <c r="A28" t="s">
        <v>33</v>
      </c>
      <c r="C28" s="15">
        <v>50508.5558</v>
      </c>
      <c r="D28" s="15">
        <v>0.0028</v>
      </c>
      <c r="E28">
        <f>+(C28-C$7)/C$8</f>
        <v>-6383.154050997929</v>
      </c>
      <c r="F28">
        <f>ROUND(2*E28,0)/2</f>
        <v>-6383</v>
      </c>
      <c r="G28">
        <f>+C28-(C$7+F28*C$8)</f>
        <v>-0.04355470000155037</v>
      </c>
      <c r="I28">
        <f>+G28</f>
        <v>-0.04355470000155037</v>
      </c>
      <c r="O28" s="39"/>
      <c r="Q28" s="2">
        <f>+C28-15018.5</f>
        <v>35490.0558</v>
      </c>
      <c r="U28">
        <v>12000</v>
      </c>
      <c r="V28" s="54">
        <f t="shared" si="0"/>
        <v>0.09368801762490285</v>
      </c>
      <c r="AA28" t="s">
        <v>126</v>
      </c>
      <c r="AB28" s="5" t="s">
        <v>36</v>
      </c>
      <c r="AC28" s="43">
        <v>52313.2681</v>
      </c>
      <c r="AD28" t="s">
        <v>66</v>
      </c>
      <c r="AF28" t="s">
        <v>117</v>
      </c>
      <c r="AU28">
        <v>0</v>
      </c>
      <c r="AV28">
        <v>0.0089</v>
      </c>
      <c r="AW28">
        <v>0.0023</v>
      </c>
      <c r="AX28" t="s">
        <v>115</v>
      </c>
      <c r="AY28">
        <v>8</v>
      </c>
    </row>
    <row r="29" spans="1:51" ht="12.75">
      <c r="A29" t="s">
        <v>34</v>
      </c>
      <c r="B29" s="5" t="s">
        <v>36</v>
      </c>
      <c r="C29" s="15">
        <v>50520.574</v>
      </c>
      <c r="D29" s="15">
        <v>0.0027</v>
      </c>
      <c r="E29">
        <f>+(C29-C$7)/C$8</f>
        <v>-6340.646222833093</v>
      </c>
      <c r="F29">
        <f>ROUND(2*E29,0)/2</f>
        <v>-6340.5</v>
      </c>
      <c r="G29">
        <f>+C29-(C$7+F29*C$8)</f>
        <v>-0.041341449999890756</v>
      </c>
      <c r="I29">
        <f>+G29</f>
        <v>-0.041341449999890756</v>
      </c>
      <c r="O29" s="39"/>
      <c r="Q29" s="2">
        <f>+C29-15018.5</f>
        <v>35502.074</v>
      </c>
      <c r="U29">
        <v>14000</v>
      </c>
      <c r="V29" s="54">
        <f t="shared" si="0"/>
        <v>0.11145027609377141</v>
      </c>
      <c r="AA29" t="s">
        <v>126</v>
      </c>
      <c r="AB29" s="5" t="s">
        <v>37</v>
      </c>
      <c r="AC29" s="43">
        <v>53020.3986</v>
      </c>
      <c r="AD29" t="s">
        <v>66</v>
      </c>
      <c r="AF29" t="s">
        <v>117</v>
      </c>
      <c r="AU29">
        <v>2501</v>
      </c>
      <c r="AV29">
        <v>0.034</v>
      </c>
      <c r="AW29">
        <v>0.0114</v>
      </c>
      <c r="AX29" t="s">
        <v>116</v>
      </c>
      <c r="AY29">
        <v>8</v>
      </c>
    </row>
    <row r="30" spans="1:51" ht="12.75">
      <c r="A30" s="67" t="s">
        <v>158</v>
      </c>
      <c r="B30" s="100" t="str">
        <f>IF(INT(F30)=F30,"I","II")</f>
        <v>II</v>
      </c>
      <c r="C30" s="67">
        <v>50520.5746</v>
      </c>
      <c r="D30" s="100" t="s">
        <v>266</v>
      </c>
      <c r="E30">
        <f>+(C30-C$7)/C$8</f>
        <v>-6340.644100660315</v>
      </c>
      <c r="F30">
        <f>ROUND(2*E30,0)/2</f>
        <v>-6340.5</v>
      </c>
      <c r="G30">
        <f>+C30-(C$7+F30*C$8)</f>
        <v>-0.040741450000496116</v>
      </c>
      <c r="N30">
        <f>G30</f>
        <v>-0.040741450000496116</v>
      </c>
      <c r="O30">
        <f>+C$11+C$12*F30</f>
        <v>-0.040540917149325305</v>
      </c>
      <c r="Q30" s="2">
        <f>+C30-15018.5</f>
        <v>35502.0746</v>
      </c>
      <c r="U30">
        <v>16000</v>
      </c>
      <c r="V30" s="54">
        <f t="shared" si="0"/>
        <v>0.136101059043266</v>
      </c>
      <c r="AA30" t="s">
        <v>126</v>
      </c>
      <c r="AB30" s="5" t="s">
        <v>37</v>
      </c>
      <c r="AC30" s="43">
        <v>53021.2496</v>
      </c>
      <c r="AD30" t="s">
        <v>66</v>
      </c>
      <c r="AF30" t="s">
        <v>117</v>
      </c>
      <c r="AU30">
        <v>2504</v>
      </c>
      <c r="AV30">
        <v>0.0368</v>
      </c>
      <c r="AW30">
        <v>0.0142</v>
      </c>
      <c r="AX30">
        <v>0.0003</v>
      </c>
      <c r="AY30">
        <v>8</v>
      </c>
    </row>
    <row r="31" spans="1:51" s="42" customFormat="1" ht="12.75">
      <c r="A31" t="s">
        <v>35</v>
      </c>
      <c r="B31" s="5" t="s">
        <v>37</v>
      </c>
      <c r="C31" s="15">
        <v>51202.3969</v>
      </c>
      <c r="D31" s="15">
        <v>0.0005</v>
      </c>
      <c r="E31">
        <f>+(C31-C$7)/C$8</f>
        <v>-3929.0695581035015</v>
      </c>
      <c r="F31">
        <f>ROUND(2*E31,0)/2</f>
        <v>-3929</v>
      </c>
      <c r="G31">
        <f>+C31-(C$7+F31*C$8)</f>
        <v>-0.019666100000904407</v>
      </c>
      <c r="H31">
        <f>G31</f>
        <v>-0.019666100000904407</v>
      </c>
      <c r="I31"/>
      <c r="J31"/>
      <c r="K31"/>
      <c r="L31"/>
      <c r="M31"/>
      <c r="N31"/>
      <c r="O31" s="39"/>
      <c r="P31"/>
      <c r="Q31" s="2">
        <f>+C31-15018.5</f>
        <v>36183.8969</v>
      </c>
      <c r="T31"/>
      <c r="AA31" t="s">
        <v>126</v>
      </c>
      <c r="AB31" s="5" t="s">
        <v>37</v>
      </c>
      <c r="AC31" s="43">
        <v>53080.0578</v>
      </c>
      <c r="AD31" t="s">
        <v>66</v>
      </c>
      <c r="AE31"/>
      <c r="AF31" t="s">
        <v>117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>
        <v>2712</v>
      </c>
      <c r="AV31">
        <v>0.0373</v>
      </c>
      <c r="AW31">
        <v>0.0132</v>
      </c>
      <c r="AX31" t="s">
        <v>109</v>
      </c>
      <c r="AY31">
        <v>8</v>
      </c>
    </row>
    <row r="32" spans="1:51" s="42" customFormat="1" ht="12.75">
      <c r="A32" s="46" t="s">
        <v>127</v>
      </c>
      <c r="B32" s="47" t="s">
        <v>37</v>
      </c>
      <c r="C32" s="48">
        <v>51572.0756</v>
      </c>
      <c r="D32" s="46" t="s">
        <v>66</v>
      </c>
      <c r="E32">
        <f>+(C32-C$7)/C$8</f>
        <v>-2621.532767585664</v>
      </c>
      <c r="F32">
        <f>ROUND(2*E32,0)/2</f>
        <v>-2621.5</v>
      </c>
      <c r="G32">
        <f>+C32-(C$7+F32*C$8)</f>
        <v>-0.009264350002922583</v>
      </c>
      <c r="H32">
        <f>G32</f>
        <v>-0.009264350002922583</v>
      </c>
      <c r="O32" s="39"/>
      <c r="Q32" s="2">
        <f>+C32-15018.5</f>
        <v>36553.5756</v>
      </c>
      <c r="T32"/>
      <c r="AA32" t="s">
        <v>126</v>
      </c>
      <c r="AB32" s="5" t="s">
        <v>36</v>
      </c>
      <c r="AC32" s="43">
        <v>53080.2012</v>
      </c>
      <c r="AD32" t="s">
        <v>66</v>
      </c>
      <c r="AE32"/>
      <c r="AF32" t="s">
        <v>117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>
        <v>2712.5</v>
      </c>
      <c r="AV32">
        <v>0.0393</v>
      </c>
      <c r="AW32">
        <v>0.0152</v>
      </c>
      <c r="AX32">
        <v>0.001</v>
      </c>
      <c r="AY32">
        <v>8</v>
      </c>
    </row>
    <row r="33" spans="1:51" s="42" customFormat="1" ht="12.75">
      <c r="A33" s="46" t="s">
        <v>127</v>
      </c>
      <c r="B33" s="47" t="s">
        <v>36</v>
      </c>
      <c r="C33" s="48">
        <v>51572.2166</v>
      </c>
      <c r="D33" s="46" t="s">
        <v>66</v>
      </c>
      <c r="E33">
        <f>+(C33-C$7)/C$8</f>
        <v>-2621.0340569824634</v>
      </c>
      <c r="F33">
        <f>ROUND(2*E33,0)/2</f>
        <v>-2621</v>
      </c>
      <c r="G33">
        <f>+C33-(C$7+F33*C$8)</f>
        <v>-0.009628899999370333</v>
      </c>
      <c r="H33">
        <f>G33</f>
        <v>-0.009628899999370333</v>
      </c>
      <c r="O33" s="39"/>
      <c r="Q33" s="2">
        <f>+C33-15018.5</f>
        <v>36553.7166</v>
      </c>
      <c r="T33"/>
      <c r="AA33" t="s">
        <v>126</v>
      </c>
      <c r="AB33" s="5" t="s">
        <v>37</v>
      </c>
      <c r="AC33" s="43">
        <v>53360.2517</v>
      </c>
      <c r="AD33" t="s">
        <v>66</v>
      </c>
      <c r="AE33"/>
      <c r="AF33" t="s">
        <v>117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>
        <v>3703</v>
      </c>
      <c r="AV33">
        <v>0.0508</v>
      </c>
      <c r="AW33">
        <v>0.0197</v>
      </c>
      <c r="AX33">
        <v>0.0043</v>
      </c>
      <c r="AY33">
        <v>8</v>
      </c>
    </row>
    <row r="34" spans="1:51" s="42" customFormat="1" ht="12.75">
      <c r="A34" s="46" t="s">
        <v>127</v>
      </c>
      <c r="B34" s="47" t="s">
        <v>36</v>
      </c>
      <c r="C34" s="48">
        <v>51572.3588</v>
      </c>
      <c r="D34" s="46" t="s">
        <v>66</v>
      </c>
      <c r="E34">
        <f>+(C34-C$7)/C$8</f>
        <v>-2620.5311020337085</v>
      </c>
      <c r="F34">
        <f>ROUND(2*E34,0)/2</f>
        <v>-2620.5</v>
      </c>
      <c r="G34">
        <f>+C34-(C$7+F34*C$8)</f>
        <v>-0.008793449997028802</v>
      </c>
      <c r="H34">
        <f>G34</f>
        <v>-0.008793449997028802</v>
      </c>
      <c r="O34" s="39"/>
      <c r="Q34" s="2">
        <f>+C34-15018.5</f>
        <v>36553.8588</v>
      </c>
      <c r="T34"/>
      <c r="AA34" t="s">
        <v>126</v>
      </c>
      <c r="AB34" s="5" t="s">
        <v>36</v>
      </c>
      <c r="AC34" s="43">
        <v>53360.3938</v>
      </c>
      <c r="AD34" t="s">
        <v>66</v>
      </c>
      <c r="AE34"/>
      <c r="AF34" t="s">
        <v>117</v>
      </c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>
        <v>3703.5</v>
      </c>
      <c r="AV34">
        <v>0.0516</v>
      </c>
      <c r="AW34">
        <v>0.0205</v>
      </c>
      <c r="AX34">
        <v>0.0051</v>
      </c>
      <c r="AY34">
        <v>8</v>
      </c>
    </row>
    <row r="35" spans="1:20" s="42" customFormat="1" ht="12.75">
      <c r="A35" s="46" t="s">
        <v>126</v>
      </c>
      <c r="B35" s="47" t="s">
        <v>37</v>
      </c>
      <c r="C35" s="48">
        <v>51611.088</v>
      </c>
      <c r="D35" s="46" t="s">
        <v>66</v>
      </c>
      <c r="E35">
        <f>+(C35-C$7)/C$8</f>
        <v>-2483.5476786789795</v>
      </c>
      <c r="F35">
        <f>ROUND(2*E35,0)/2</f>
        <v>-2483.5</v>
      </c>
      <c r="G35">
        <f>+C35-(C$7+F35*C$8)</f>
        <v>-0.013480149995302781</v>
      </c>
      <c r="H35">
        <f>G35</f>
        <v>-0.013480149995302781</v>
      </c>
      <c r="O35" s="39"/>
      <c r="Q35" s="2">
        <f>+C35-15018.5</f>
        <v>36592.588</v>
      </c>
      <c r="T35"/>
    </row>
    <row r="36" spans="1:20" s="42" customFormat="1" ht="12.75">
      <c r="A36" s="46" t="s">
        <v>126</v>
      </c>
      <c r="B36" s="47" t="s">
        <v>36</v>
      </c>
      <c r="C36" s="48">
        <v>52311.1443</v>
      </c>
      <c r="D36" s="46" t="s">
        <v>66</v>
      </c>
      <c r="E36">
        <f>+(C36-C$7)/C$8</f>
        <v>-7.480305352369066</v>
      </c>
      <c r="F36">
        <f>ROUND(2*E36,0)/2</f>
        <v>-7.5</v>
      </c>
      <c r="G36">
        <f>+C36-(C$7+F36*C$8)</f>
        <v>0.00556825000239769</v>
      </c>
      <c r="H36">
        <f>G36</f>
        <v>0.00556825000239769</v>
      </c>
      <c r="O36">
        <f>+C$11+C$12*F36</f>
        <v>0.013348736538266796</v>
      </c>
      <c r="Q36" s="2">
        <f>+C36-15018.5</f>
        <v>37292.6443</v>
      </c>
      <c r="T36"/>
    </row>
    <row r="37" spans="1:20" s="42" customFormat="1" ht="12.75">
      <c r="A37" s="46" t="s">
        <v>126</v>
      </c>
      <c r="B37" s="47" t="s">
        <v>37</v>
      </c>
      <c r="C37" s="48">
        <v>52312.2764</v>
      </c>
      <c r="D37" s="46" t="s">
        <v>66</v>
      </c>
      <c r="E37">
        <f>+(C37-C$7)/C$8</f>
        <v>-3.4761190128570107</v>
      </c>
      <c r="F37">
        <f>ROUND(2*E37,0)/2</f>
        <v>-3.5</v>
      </c>
      <c r="G37">
        <f>+C37-(C$7+F37*C$8)</f>
        <v>0.006751850000000559</v>
      </c>
      <c r="H37">
        <f>G37</f>
        <v>0.006751850000000559</v>
      </c>
      <c r="O37">
        <f>+C$11+C$12*F37</f>
        <v>0.01338277390045697</v>
      </c>
      <c r="Q37" s="2">
        <f>+C37-15018.5</f>
        <v>37293.7764</v>
      </c>
      <c r="T37"/>
    </row>
    <row r="38" spans="1:20" s="42" customFormat="1" ht="12.75">
      <c r="A38" s="46" t="s">
        <v>126</v>
      </c>
      <c r="B38" s="47" t="s">
        <v>37</v>
      </c>
      <c r="C38" s="48">
        <v>52313.1244</v>
      </c>
      <c r="D38" s="46" t="s">
        <v>66</v>
      </c>
      <c r="E38">
        <f>+(C38-C$7)/C$8</f>
        <v>-0.4767814844662744</v>
      </c>
      <c r="F38">
        <f>ROUND(2*E38,0)/2</f>
        <v>-0.5</v>
      </c>
      <c r="G38">
        <f>+C38-(C$7+F38*C$8)</f>
        <v>0.006564549999893643</v>
      </c>
      <c r="H38">
        <f>G38</f>
        <v>0.006564549999893643</v>
      </c>
      <c r="O38">
        <f>+C$11+C$12*F38</f>
        <v>0.0134083019220996</v>
      </c>
      <c r="Q38" s="2">
        <f>+C38-15018.5</f>
        <v>37294.6244</v>
      </c>
      <c r="T38"/>
    </row>
    <row r="39" spans="1:17" ht="12.75">
      <c r="A39" s="46" t="s">
        <v>126</v>
      </c>
      <c r="B39" s="47" t="s">
        <v>36</v>
      </c>
      <c r="C39" s="48">
        <v>52313.2681</v>
      </c>
      <c r="D39" s="46" t="s">
        <v>66</v>
      </c>
      <c r="E39">
        <f>+(C39-C$7)/C$8</f>
        <v>0.03147889623219462</v>
      </c>
      <c r="F39">
        <f>ROUND(2*E39,0)/2</f>
        <v>0</v>
      </c>
      <c r="G39">
        <f>+C39-(C$7+F39*C$8)</f>
        <v>0.008900000000721775</v>
      </c>
      <c r="H39">
        <f>G39</f>
        <v>0.008900000000721775</v>
      </c>
      <c r="I39" s="42"/>
      <c r="J39" s="42"/>
      <c r="K39" s="42"/>
      <c r="L39" s="42"/>
      <c r="M39" s="42"/>
      <c r="N39" s="42"/>
      <c r="O39">
        <f>+C$11+C$12*F39</f>
        <v>0.013412556592373372</v>
      </c>
      <c r="P39" s="42"/>
      <c r="Q39" s="2">
        <f>+C39-15018.5</f>
        <v>37294.7681</v>
      </c>
    </row>
    <row r="40" spans="1:17" ht="12.75">
      <c r="A40" s="49" t="s">
        <v>62</v>
      </c>
      <c r="B40" s="47" t="s">
        <v>36</v>
      </c>
      <c r="C40" s="49">
        <v>52403.6</v>
      </c>
      <c r="D40" s="49">
        <v>0.01</v>
      </c>
      <c r="E40">
        <f>+(C40-C$7)/C$8</f>
        <v>319.5313110677257</v>
      </c>
      <c r="F40">
        <f>ROUND(2*E40,0)/2</f>
        <v>319.5</v>
      </c>
      <c r="G40">
        <f>+C40-(C$7+F40*C$8)</f>
        <v>0.008852549995935988</v>
      </c>
      <c r="I40">
        <f>G40</f>
        <v>0.008852549995935988</v>
      </c>
      <c r="O40">
        <f>+C$11+C$12*F40</f>
        <v>0.016131290897313477</v>
      </c>
      <c r="Q40" s="2">
        <f>+C40-15018.5</f>
        <v>37385.1</v>
      </c>
    </row>
    <row r="41" spans="1:17" ht="12.75">
      <c r="A41" s="49" t="s">
        <v>62</v>
      </c>
      <c r="B41" s="47" t="s">
        <v>36</v>
      </c>
      <c r="C41" s="49">
        <v>52645.9121</v>
      </c>
      <c r="D41" s="49">
        <v>0.0006</v>
      </c>
      <c r="E41">
        <f>+(C41-C$7)/C$8</f>
        <v>1176.5782156842042</v>
      </c>
      <c r="F41">
        <f>ROUND(2*E41,0)/2</f>
        <v>1176.5</v>
      </c>
      <c r="G41">
        <f>+C41-(C$7+F41*C$8)</f>
        <v>0.022113849998277146</v>
      </c>
      <c r="I41">
        <f>G41</f>
        <v>0.022113849998277146</v>
      </c>
      <c r="O41">
        <f>+C$11+C$12*F41</f>
        <v>0.023423795746558135</v>
      </c>
      <c r="Q41" s="2">
        <f>+C41-15018.5</f>
        <v>37627.4121</v>
      </c>
    </row>
    <row r="42" spans="1:20" s="42" customFormat="1" ht="12.75">
      <c r="A42" s="50" t="s">
        <v>43</v>
      </c>
      <c r="B42" s="47" t="s">
        <v>37</v>
      </c>
      <c r="C42" s="49">
        <v>52691.294</v>
      </c>
      <c r="D42" s="49">
        <v>0.002</v>
      </c>
      <c r="E42">
        <f>+(C42-C$7)/C$8</f>
        <v>1337.0919371228545</v>
      </c>
      <c r="F42">
        <f>ROUND(2*E42,0)/2</f>
        <v>1337</v>
      </c>
      <c r="G42">
        <f>+C42-(C$7+F42*C$8)</f>
        <v>0.025993299997935537</v>
      </c>
      <c r="H42"/>
      <c r="I42">
        <f>G42</f>
        <v>0.025993299997935537</v>
      </c>
      <c r="J42"/>
      <c r="K42"/>
      <c r="L42"/>
      <c r="M42"/>
      <c r="N42"/>
      <c r="O42">
        <f>+C$11+C$12*F42</f>
        <v>0.024789544904438847</v>
      </c>
      <c r="P42"/>
      <c r="Q42" s="2">
        <f>+C42-15018.5</f>
        <v>37672.794</v>
      </c>
      <c r="T42"/>
    </row>
    <row r="43" spans="1:20" s="42" customFormat="1" ht="12.75">
      <c r="A43" s="69" t="s">
        <v>190</v>
      </c>
      <c r="B43" s="100" t="str">
        <f>IF(INT(F43)=F43,"I","II")</f>
        <v>I</v>
      </c>
      <c r="C43" s="67">
        <v>52694.9652</v>
      </c>
      <c r="D43" s="100" t="s">
        <v>266</v>
      </c>
      <c r="E43">
        <f>+(C43-C$7)/C$8</f>
        <v>1350.0768049698397</v>
      </c>
      <c r="F43">
        <f>ROUND(2*E43,0)/2</f>
        <v>1350</v>
      </c>
      <c r="G43">
        <f>+C43-(C$7+F43*C$8)</f>
        <v>0.02171499999531079</v>
      </c>
      <c r="H43"/>
      <c r="I43"/>
      <c r="J43"/>
      <c r="K43"/>
      <c r="L43"/>
      <c r="M43"/>
      <c r="N43">
        <f>G43</f>
        <v>0.02171499999531079</v>
      </c>
      <c r="O43">
        <f>+C$11+C$12*F43</f>
        <v>0.02490016633155691</v>
      </c>
      <c r="P43"/>
      <c r="Q43" s="2">
        <f>+C43-15018.5</f>
        <v>37676.4652</v>
      </c>
      <c r="T43"/>
    </row>
    <row r="44" spans="1:20" s="42" customFormat="1" ht="12.75">
      <c r="A44" s="46" t="s">
        <v>126</v>
      </c>
      <c r="B44" s="47" t="s">
        <v>37</v>
      </c>
      <c r="C44" s="48">
        <v>53020.3986</v>
      </c>
      <c r="D44" s="46" t="s">
        <v>66</v>
      </c>
      <c r="E44">
        <f>+(C44-C$7)/C$8</f>
        <v>2501.119976684395</v>
      </c>
      <c r="F44">
        <f>ROUND(2*E44,0)/2</f>
        <v>2501</v>
      </c>
      <c r="G44">
        <f>+C44-(C$7+F44*C$8)</f>
        <v>0.03392090000124881</v>
      </c>
      <c r="H44" s="42">
        <f>G44</f>
        <v>0.03392090000124881</v>
      </c>
      <c r="O44">
        <f>+C$11+C$12*F44</f>
        <v>0.034694417301779315</v>
      </c>
      <c r="Q44" s="2">
        <f>+C44-15018.5</f>
        <v>38001.8986</v>
      </c>
      <c r="T44"/>
    </row>
    <row r="45" spans="1:20" s="42" customFormat="1" ht="12.75">
      <c r="A45" s="46" t="s">
        <v>126</v>
      </c>
      <c r="B45" s="47" t="s">
        <v>37</v>
      </c>
      <c r="C45" s="48">
        <v>53021.2496</v>
      </c>
      <c r="D45" s="46" t="s">
        <v>66</v>
      </c>
      <c r="E45">
        <f>+(C45-C$7)/C$8</f>
        <v>2504.1299250766983</v>
      </c>
      <c r="F45">
        <f>ROUND(2*E45,0)/2</f>
        <v>2504</v>
      </c>
      <c r="G45">
        <f>+C45-(C$7+F45*C$8)</f>
        <v>0.036733600005391054</v>
      </c>
      <c r="H45" s="42">
        <f>G45</f>
        <v>0.036733600005391054</v>
      </c>
      <c r="O45">
        <f>+C$11+C$12*F45</f>
        <v>0.034719945323421944</v>
      </c>
      <c r="Q45" s="2">
        <f>+C45-15018.5</f>
        <v>38002.7496</v>
      </c>
      <c r="T45"/>
    </row>
    <row r="46" spans="1:17" ht="12.75">
      <c r="A46" s="69" t="s">
        <v>197</v>
      </c>
      <c r="B46" s="100" t="str">
        <f>IF(INT(F46)=F46,"I","II")</f>
        <v>I</v>
      </c>
      <c r="C46" s="67">
        <v>53029.1637</v>
      </c>
      <c r="D46" s="100" t="s">
        <v>266</v>
      </c>
      <c r="E46">
        <f>+(C46-C$7)/C$8</f>
        <v>2532.1217377340954</v>
      </c>
      <c r="F46">
        <f>ROUND(2*E46,0)/2</f>
        <v>2532</v>
      </c>
      <c r="G46">
        <f>+C46-(C$7+F46*C$8)</f>
        <v>0.034418799994455185</v>
      </c>
      <c r="N46">
        <f>G46</f>
        <v>0.034418799994455185</v>
      </c>
      <c r="O46">
        <f>+C$11+C$12*F46</f>
        <v>0.03495820685875316</v>
      </c>
      <c r="Q46" s="2">
        <f>+C46-15018.5</f>
        <v>38010.6637</v>
      </c>
    </row>
    <row r="47" spans="1:20" s="42" customFormat="1" ht="12.75">
      <c r="A47" s="46" t="s">
        <v>126</v>
      </c>
      <c r="B47" s="47" t="s">
        <v>37</v>
      </c>
      <c r="C47" s="48">
        <v>53080.0578</v>
      </c>
      <c r="D47" s="46" t="s">
        <v>66</v>
      </c>
      <c r="E47">
        <f>+(C47-C$7)/C$8</f>
        <v>2712.1318604982716</v>
      </c>
      <c r="F47">
        <f>ROUND(2*E47,0)/2</f>
        <v>2712</v>
      </c>
      <c r="G47">
        <f>+C47-(C$7+F47*C$8)</f>
        <v>0.03728080000291811</v>
      </c>
      <c r="H47" s="42">
        <f>G47</f>
        <v>0.03728080000291811</v>
      </c>
      <c r="O47">
        <f>+C$11+C$12*F47</f>
        <v>0.03648988815731097</v>
      </c>
      <c r="Q47" s="2">
        <f>+C47-15018.5</f>
        <v>38061.5578</v>
      </c>
      <c r="T47"/>
    </row>
    <row r="48" spans="1:20" s="42" customFormat="1" ht="12.75">
      <c r="A48" s="46" t="s">
        <v>126</v>
      </c>
      <c r="B48" s="47" t="s">
        <v>36</v>
      </c>
      <c r="C48" s="48">
        <v>53080.2012</v>
      </c>
      <c r="D48" s="46" t="s">
        <v>66</v>
      </c>
      <c r="E48">
        <f>+(C48-C$7)/C$8</f>
        <v>2712.6390597925815</v>
      </c>
      <c r="F48">
        <f>ROUND(2*E48,0)/2</f>
        <v>2712.5</v>
      </c>
      <c r="G48">
        <f>+C48-(C$7+F48*C$8)</f>
        <v>0.039316250004048925</v>
      </c>
      <c r="H48" s="42">
        <f>G48</f>
        <v>0.039316250004048925</v>
      </c>
      <c r="O48">
        <f>+C$11+C$12*F48</f>
        <v>0.03649414282758474</v>
      </c>
      <c r="Q48" s="2">
        <f>+C48-15018.5</f>
        <v>38061.7012</v>
      </c>
      <c r="T48"/>
    </row>
    <row r="49" spans="1:17" ht="12.75">
      <c r="A49" s="49" t="s">
        <v>62</v>
      </c>
      <c r="B49" s="47" t="s">
        <v>36</v>
      </c>
      <c r="C49" s="49">
        <v>53326.8873</v>
      </c>
      <c r="D49" s="49">
        <v>0.0003</v>
      </c>
      <c r="E49">
        <f>+(C49-C$7)/C$8</f>
        <v>3585.1566039717936</v>
      </c>
      <c r="F49">
        <f>ROUND(2*E49,0)/2</f>
        <v>3585</v>
      </c>
      <c r="G49">
        <f>+C49-(C$7+F49*C$8)</f>
        <v>0.04427650000434369</v>
      </c>
      <c r="I49">
        <f>G49</f>
        <v>0.04427650000434369</v>
      </c>
      <c r="O49">
        <f>+C$11+C$12*F49</f>
        <v>0.04391854245531632</v>
      </c>
      <c r="Q49" s="2">
        <f>+C49-15018.5</f>
        <v>38308.3873</v>
      </c>
    </row>
    <row r="50" spans="1:17" ht="12.75">
      <c r="A50" s="46" t="s">
        <v>126</v>
      </c>
      <c r="B50" s="47" t="s">
        <v>37</v>
      </c>
      <c r="C50" s="48">
        <v>53360.2517</v>
      </c>
      <c r="D50" s="46" t="s">
        <v>66</v>
      </c>
      <c r="E50">
        <f>+(C50-C$7)/C$8</f>
        <v>3703.1649731138405</v>
      </c>
      <c r="F50">
        <f>ROUND(2*E50,0)/2</f>
        <v>3703</v>
      </c>
      <c r="G50">
        <f>+C50-(C$7+F50*C$8)</f>
        <v>0.04664269999921089</v>
      </c>
      <c r="H50" s="42">
        <f>G50</f>
        <v>0.04664269999921089</v>
      </c>
      <c r="I50" s="42"/>
      <c r="J50" s="42"/>
      <c r="K50" s="42"/>
      <c r="L50" s="42"/>
      <c r="M50" s="42"/>
      <c r="N50" s="42"/>
      <c r="O50">
        <f>+C$11+C$12*F50</f>
        <v>0.044922644639926436</v>
      </c>
      <c r="P50" s="42"/>
      <c r="Q50" s="2">
        <f>+C50-15018.5</f>
        <v>38341.7517</v>
      </c>
    </row>
    <row r="51" spans="1:17" ht="12.75">
      <c r="A51" s="67" t="s">
        <v>168</v>
      </c>
      <c r="B51" s="100" t="str">
        <f>IF(INT(F51)=F51,"I","II")</f>
        <v>I</v>
      </c>
      <c r="C51" s="67">
        <v>53360.2556</v>
      </c>
      <c r="D51" s="100" t="s">
        <v>265</v>
      </c>
      <c r="E51">
        <f>+(C51-C$7)/C$8</f>
        <v>3703.1787672368932</v>
      </c>
      <c r="F51">
        <f>ROUND(2*E51,0)/2</f>
        <v>3703</v>
      </c>
      <c r="G51">
        <f>+C51-(C$7+F51*C$8)</f>
        <v>0.05054269999527605</v>
      </c>
      <c r="N51">
        <f>G51</f>
        <v>0.05054269999527605</v>
      </c>
      <c r="O51">
        <f>+C$11+C$12*F51</f>
        <v>0.044922644639926436</v>
      </c>
      <c r="Q51" s="2">
        <f>+C51-15018.5</f>
        <v>38341.7556</v>
      </c>
    </row>
    <row r="52" spans="1:17" ht="12.75">
      <c r="A52" s="67" t="s">
        <v>168</v>
      </c>
      <c r="B52" s="100" t="str">
        <f>IF(INT(F52)=F52,"I","II")</f>
        <v>I</v>
      </c>
      <c r="C52" s="67">
        <v>53360.2562</v>
      </c>
      <c r="D52" s="100" t="s">
        <v>265</v>
      </c>
      <c r="E52">
        <f>+(C52-C$7)/C$8</f>
        <v>3703.180889409696</v>
      </c>
      <c r="F52">
        <f>ROUND(2*E52,0)/2</f>
        <v>3703</v>
      </c>
      <c r="G52">
        <f>+C52-(C$7+F52*C$8)</f>
        <v>0.05114270000194665</v>
      </c>
      <c r="N52">
        <f>G52</f>
        <v>0.05114270000194665</v>
      </c>
      <c r="O52">
        <f>+C$11+C$12*F52</f>
        <v>0.044922644639926436</v>
      </c>
      <c r="Q52" s="2">
        <f>+C52-15018.5</f>
        <v>38341.7562</v>
      </c>
    </row>
    <row r="53" spans="1:17" ht="12.75">
      <c r="A53" s="46" t="s">
        <v>126</v>
      </c>
      <c r="B53" s="47" t="s">
        <v>36</v>
      </c>
      <c r="C53" s="48">
        <v>53360.3938</v>
      </c>
      <c r="D53" s="46" t="s">
        <v>66</v>
      </c>
      <c r="E53">
        <f>+(C53-C$7)/C$8</f>
        <v>3703.6675743671153</v>
      </c>
      <c r="F53">
        <f>ROUND(2*E53,0)/2</f>
        <v>3703.5</v>
      </c>
      <c r="G53">
        <f>+C53-(C$7+F53*C$8)</f>
        <v>0.047378149996802676</v>
      </c>
      <c r="H53" s="42">
        <f>G53</f>
        <v>0.047378149996802676</v>
      </c>
      <c r="I53" s="42"/>
      <c r="J53" s="42"/>
      <c r="K53" s="42"/>
      <c r="L53" s="42"/>
      <c r="M53" s="42"/>
      <c r="N53" s="42"/>
      <c r="O53">
        <f>+C$11+C$12*F53</f>
        <v>0.044926899310200205</v>
      </c>
      <c r="P53" s="42"/>
      <c r="Q53" s="2">
        <f>+C53-15018.5</f>
        <v>38341.8938</v>
      </c>
    </row>
    <row r="54" spans="1:17" ht="12.75">
      <c r="A54" s="67" t="s">
        <v>168</v>
      </c>
      <c r="B54" s="100" t="str">
        <f>IF(INT(F54)=F54,"I","II")</f>
        <v>II</v>
      </c>
      <c r="C54" s="67">
        <v>53360.3976</v>
      </c>
      <c r="D54" s="100" t="s">
        <v>265</v>
      </c>
      <c r="E54">
        <f>+(C54-C$7)/C$8</f>
        <v>3703.681014794714</v>
      </c>
      <c r="F54">
        <f>ROUND(2*E54,0)/2</f>
        <v>3703.5</v>
      </c>
      <c r="G54">
        <f>+C54-(C$7+F54*C$8)</f>
        <v>0.05117814999539405</v>
      </c>
      <c r="N54">
        <f>G54</f>
        <v>0.05117814999539405</v>
      </c>
      <c r="O54">
        <f>+C$11+C$12*F54</f>
        <v>0.044926899310200205</v>
      </c>
      <c r="Q54" s="2">
        <f>+C54-15018.5</f>
        <v>38341.8976</v>
      </c>
    </row>
    <row r="55" spans="1:17" ht="12.75">
      <c r="A55" s="67" t="s">
        <v>168</v>
      </c>
      <c r="B55" s="100" t="str">
        <f>IF(INT(F55)=F55,"I","II")</f>
        <v>II</v>
      </c>
      <c r="C55" s="67">
        <v>53360.3984</v>
      </c>
      <c r="D55" s="100" t="s">
        <v>265</v>
      </c>
      <c r="E55">
        <f>+(C55-C$7)/C$8</f>
        <v>3703.6838443584256</v>
      </c>
      <c r="F55">
        <f>ROUND(2*E55,0)/2</f>
        <v>3703.5</v>
      </c>
      <c r="G55">
        <f>+C55-(C$7+F55*C$8)</f>
        <v>0.051978149997012224</v>
      </c>
      <c r="N55">
        <f>G55</f>
        <v>0.051978149997012224</v>
      </c>
      <c r="O55">
        <f>+C$11+C$12*F55</f>
        <v>0.044926899310200205</v>
      </c>
      <c r="Q55" s="2">
        <f>+C55-15018.5</f>
        <v>38341.8984</v>
      </c>
    </row>
    <row r="56" spans="1:17" ht="12.75">
      <c r="A56" s="69" t="s">
        <v>215</v>
      </c>
      <c r="B56" s="100" t="str">
        <f>IF(INT(F56)=F56,"I","II")</f>
        <v>II</v>
      </c>
      <c r="C56" s="67">
        <v>54142.1618</v>
      </c>
      <c r="D56" s="100" t="s">
        <v>265</v>
      </c>
      <c r="E56">
        <f>+(C56-C$7)/C$8</f>
        <v>6468.745523541797</v>
      </c>
      <c r="F56">
        <f>ROUND(2*E56,0)/2</f>
        <v>6468.5</v>
      </c>
      <c r="G56">
        <f>+C56-(C$7+F56*C$8)</f>
        <v>0.06941665000340436</v>
      </c>
      <c r="N56">
        <f>G56</f>
        <v>0.06941665000340436</v>
      </c>
      <c r="O56">
        <f>+C$11+C$12*F56</f>
        <v>0.06845522592415759</v>
      </c>
      <c r="Q56" s="2">
        <f>+C56-15018.5</f>
        <v>39123.6618</v>
      </c>
    </row>
    <row r="57" spans="1:17" ht="12.75">
      <c r="A57" s="49" t="s">
        <v>50</v>
      </c>
      <c r="B57" s="51"/>
      <c r="C57" s="49">
        <v>54202.3869</v>
      </c>
      <c r="D57" s="49">
        <v>0.0053</v>
      </c>
      <c r="E57">
        <f>+(C57-C$7)/C$8</f>
        <v>6681.75896998221</v>
      </c>
      <c r="F57" s="52">
        <f>ROUND(2*E57,0)/2-0.5</f>
        <v>6681.5</v>
      </c>
      <c r="G57">
        <f>+C57-(C$7+F57*C$8)</f>
        <v>0.07321835000038845</v>
      </c>
      <c r="I57">
        <f>G57</f>
        <v>0.07321835000038845</v>
      </c>
      <c r="O57">
        <f>+C$11+C$12*F57</f>
        <v>0.07026771546078434</v>
      </c>
      <c r="Q57" s="2">
        <f>+C57-15018.5</f>
        <v>39183.8869</v>
      </c>
    </row>
    <row r="58" spans="1:17" ht="12.75">
      <c r="A58" s="14" t="s">
        <v>53</v>
      </c>
      <c r="B58" s="13" t="s">
        <v>37</v>
      </c>
      <c r="C58" s="14">
        <v>54508.446</v>
      </c>
      <c r="D58" s="14">
        <v>0.0016</v>
      </c>
      <c r="E58">
        <f>+(C58-C$7)/C$8</f>
        <v>7764.276121559483</v>
      </c>
      <c r="F58" s="52">
        <f>ROUND(2*E58,0)/2-0.5</f>
        <v>7764</v>
      </c>
      <c r="G58">
        <f>+C58-(C$7+F58*C$8)</f>
        <v>0.0780676000067615</v>
      </c>
      <c r="I58">
        <f>G58</f>
        <v>0.0780676000067615</v>
      </c>
      <c r="O58">
        <f>+C$11+C$12*F58</f>
        <v>0.07947907660350001</v>
      </c>
      <c r="Q58" s="2">
        <f>+C58-15018.5</f>
        <v>39489.946</v>
      </c>
    </row>
    <row r="59" spans="1:17" ht="12.75">
      <c r="A59" s="14" t="s">
        <v>52</v>
      </c>
      <c r="B59" s="13" t="s">
        <v>37</v>
      </c>
      <c r="C59" s="14">
        <v>54831.8929</v>
      </c>
      <c r="D59" s="14">
        <v>0.0006</v>
      </c>
      <c r="E59">
        <f>+(C59-C$7)/C$8</f>
        <v>8908.293132896466</v>
      </c>
      <c r="F59" s="52">
        <f>ROUND(2*E59,0)/2-0.5</f>
        <v>8908</v>
      </c>
      <c r="G59">
        <f>+C59-(C$7+F59*C$8)</f>
        <v>0.08287720000225818</v>
      </c>
      <c r="I59">
        <f>G59</f>
        <v>0.08287720000225818</v>
      </c>
      <c r="O59">
        <f>+C$11+C$12*F59</f>
        <v>0.08921376218988963</v>
      </c>
      <c r="Q59" s="2">
        <f>+C59-15018.5</f>
        <v>39813.3929</v>
      </c>
    </row>
    <row r="60" spans="1:17" ht="12.75" customHeight="1">
      <c r="A60" s="59" t="s">
        <v>234</v>
      </c>
      <c r="B60" s="56" t="str">
        <f>IF(INT(F60)=F60,"I","II")</f>
        <v>I</v>
      </c>
      <c r="C60" s="58">
        <v>54862.4326</v>
      </c>
      <c r="D60" s="56" t="s">
        <v>265</v>
      </c>
      <c r="E60">
        <f>+(C60-C$7)/C$8</f>
        <v>9016.310666287975</v>
      </c>
      <c r="F60" s="52">
        <f>ROUND(2*E60,0)/2-0.5</f>
        <v>9016</v>
      </c>
      <c r="G60">
        <f>+C60-(C$7+F60*C$8)</f>
        <v>0.08783440000115661</v>
      </c>
      <c r="N60">
        <f>G60</f>
        <v>0.08783440000115661</v>
      </c>
      <c r="O60">
        <f>+C$11+C$12*F60</f>
        <v>0.0901327709690243</v>
      </c>
      <c r="Q60" s="2">
        <f>+C60-15018.5</f>
        <v>39843.9326</v>
      </c>
    </row>
    <row r="61" spans="1:26" ht="12.75" customHeight="1">
      <c r="A61" s="66" t="s">
        <v>56</v>
      </c>
      <c r="B61" s="70" t="s">
        <v>36</v>
      </c>
      <c r="C61" s="66">
        <v>55566.8745</v>
      </c>
      <c r="D61" s="66">
        <v>0.0004</v>
      </c>
      <c r="E61">
        <f>+(C61-C$7)/C$8</f>
        <v>11507.889707851076</v>
      </c>
      <c r="F61" s="52">
        <f>ROUND(2*E61,0)/2-0.5</f>
        <v>11507.5</v>
      </c>
      <c r="G61">
        <f>+C61-(C$7+F61*C$8)</f>
        <v>0.11018174999480834</v>
      </c>
      <c r="I61">
        <f>G61</f>
        <v>0.11018174999480834</v>
      </c>
      <c r="O61">
        <f>+C$11+C$12*F61</f>
        <v>0.1113337929432286</v>
      </c>
      <c r="Q61" s="2">
        <f>+C61-15018.5</f>
        <v>40548.3745</v>
      </c>
      <c r="Z61">
        <v>1</v>
      </c>
    </row>
    <row r="62" spans="1:26" ht="12.75" customHeight="1">
      <c r="A62" s="66" t="s">
        <v>56</v>
      </c>
      <c r="B62" s="70" t="s">
        <v>37</v>
      </c>
      <c r="C62" s="66">
        <v>55567.015</v>
      </c>
      <c r="D62" s="66">
        <v>0.001</v>
      </c>
      <c r="E62">
        <f>+(C62-C$7)/C$8</f>
        <v>11508.386649976952</v>
      </c>
      <c r="F62" s="52">
        <f>ROUND(2*E62,0)/2-0.5</f>
        <v>11508</v>
      </c>
      <c r="G62">
        <f>+C62-(C$7+F62*C$8)</f>
        <v>0.10931719999643974</v>
      </c>
      <c r="I62">
        <f>G62</f>
        <v>0.10931719999643974</v>
      </c>
      <c r="O62">
        <f>+C$11+C$12*F62</f>
        <v>0.11133804761350236</v>
      </c>
      <c r="Q62" s="2">
        <f>+C62-15018.5</f>
        <v>40548.515</v>
      </c>
      <c r="Z62">
        <v>2</v>
      </c>
    </row>
    <row r="63" spans="1:17" ht="12.75" customHeight="1">
      <c r="A63" s="99" t="s">
        <v>150</v>
      </c>
      <c r="B63" s="101" t="s">
        <v>37</v>
      </c>
      <c r="C63" s="102">
        <v>55600.3785</v>
      </c>
      <c r="D63" s="102">
        <v>0.001</v>
      </c>
      <c r="E63">
        <f>+(C63-C$7)/C$8</f>
        <v>11626.391835859833</v>
      </c>
      <c r="F63" s="52">
        <f>ROUND(2*E63,0)/2-0.5</f>
        <v>11626</v>
      </c>
      <c r="G63">
        <f>+C63-(C$7+F63*C$8)</f>
        <v>0.11078339999949094</v>
      </c>
      <c r="I63">
        <f>G63</f>
        <v>0.11078339999949094</v>
      </c>
      <c r="O63">
        <f>+C$11+C$12*F63</f>
        <v>0.11234214979811247</v>
      </c>
      <c r="Q63" s="2">
        <f>+C63-15018.5</f>
        <v>40581.8785</v>
      </c>
    </row>
    <row r="64" spans="1:17" ht="12.75" customHeight="1">
      <c r="A64" s="59" t="s">
        <v>247</v>
      </c>
      <c r="B64" s="56" t="str">
        <f>IF(INT(F64)=F64,"I","II")</f>
        <v>I</v>
      </c>
      <c r="C64" s="58">
        <v>55600.3785</v>
      </c>
      <c r="D64" s="56" t="s">
        <v>265</v>
      </c>
      <c r="E64">
        <f>+(C64-C$7)/C$8</f>
        <v>11626.391835859833</v>
      </c>
      <c r="F64" s="52">
        <f>ROUND(2*E64,0)/2-0.5</f>
        <v>11626</v>
      </c>
      <c r="G64">
        <f>+C64-(C$7+F64*C$8)</f>
        <v>0.11078339999949094</v>
      </c>
      <c r="N64">
        <f>G64</f>
        <v>0.11078339999949094</v>
      </c>
      <c r="O64">
        <f>+C$11+C$12*F64</f>
        <v>0.11234214979811247</v>
      </c>
      <c r="Q64" s="2">
        <f>+C64-15018.5</f>
        <v>40581.8785</v>
      </c>
    </row>
    <row r="65" spans="1:17" ht="12.75" customHeight="1">
      <c r="A65" s="59" t="s">
        <v>251</v>
      </c>
      <c r="B65" s="56" t="str">
        <f>IF(INT(F65)=F65,"I","II")</f>
        <v>I</v>
      </c>
      <c r="C65" s="58">
        <v>55621.3013</v>
      </c>
      <c r="D65" s="56" t="s">
        <v>265</v>
      </c>
      <c r="E65">
        <f>+(C65-C$7)/C$8</f>
        <v>11700.394830245627</v>
      </c>
      <c r="F65" s="52">
        <f>ROUND(2*E65,0)/2-0.5</f>
        <v>11700</v>
      </c>
      <c r="G65">
        <f>+C65-(C$7+F65*C$8)</f>
        <v>0.11162999999942258</v>
      </c>
      <c r="N65">
        <f>G65</f>
        <v>0.11162999999942258</v>
      </c>
      <c r="O65">
        <f>+C$11+C$12*F65</f>
        <v>0.1129718409986307</v>
      </c>
      <c r="Q65" s="2">
        <f>+C65-15018.5</f>
        <v>40602.8013</v>
      </c>
    </row>
    <row r="66" spans="1:17" ht="12.75" customHeight="1">
      <c r="A66" s="66" t="s">
        <v>57</v>
      </c>
      <c r="B66" s="70" t="s">
        <v>37</v>
      </c>
      <c r="C66" s="66">
        <v>55621.3014</v>
      </c>
      <c r="D66" s="66">
        <v>0.0006</v>
      </c>
      <c r="E66">
        <f>+(C66-C$7)/C$8</f>
        <v>11700.39518394108</v>
      </c>
      <c r="F66" s="52">
        <f>ROUND(2*E66,0)/2-0.5</f>
        <v>11700</v>
      </c>
      <c r="G66">
        <f>+C66-(C$7+F66*C$8)</f>
        <v>0.11172999999689637</v>
      </c>
      <c r="I66">
        <f>G66</f>
        <v>0.11172999999689637</v>
      </c>
      <c r="O66">
        <f>+C$11+C$12*F66</f>
        <v>0.1129718409986307</v>
      </c>
      <c r="Q66" s="2">
        <f>+C66-15018.5</f>
        <v>40602.8014</v>
      </c>
    </row>
    <row r="67" spans="1:17" ht="12.75" customHeight="1">
      <c r="A67" s="66" t="s">
        <v>57</v>
      </c>
      <c r="B67" s="70" t="s">
        <v>36</v>
      </c>
      <c r="C67" s="66">
        <v>55621.4443</v>
      </c>
      <c r="D67" s="66">
        <v>0.0022</v>
      </c>
      <c r="E67">
        <f>+(C67-C$7)/C$8</f>
        <v>11700.900614758093</v>
      </c>
      <c r="F67" s="52">
        <f>ROUND(2*E67,0)/2-0.5</f>
        <v>11700.5</v>
      </c>
      <c r="G67">
        <f>+C67-(C$7+F67*C$8)</f>
        <v>0.11326545000338228</v>
      </c>
      <c r="I67">
        <f>G67</f>
        <v>0.11326545000338228</v>
      </c>
      <c r="O67">
        <f>+C$11+C$12*F67</f>
        <v>0.11297609566890446</v>
      </c>
      <c r="Q67" s="2">
        <f>+C67-15018.5</f>
        <v>40602.9443</v>
      </c>
    </row>
    <row r="68" spans="1:17" ht="12.75" customHeight="1">
      <c r="A68" s="66" t="s">
        <v>57</v>
      </c>
      <c r="B68" s="70" t="s">
        <v>37</v>
      </c>
      <c r="C68" s="66">
        <v>55621.5826</v>
      </c>
      <c r="D68" s="66">
        <v>0.0017</v>
      </c>
      <c r="E68">
        <f>+(C68-C$7)/C$8</f>
        <v>11701.38977558377</v>
      </c>
      <c r="F68" s="52">
        <f>ROUND(2*E68,0)/2-0.5</f>
        <v>11701</v>
      </c>
      <c r="G68">
        <f>+C68-(C$7+F68*C$8)</f>
        <v>0.1102009000023827</v>
      </c>
      <c r="I68">
        <f>G68</f>
        <v>0.1102009000023827</v>
      </c>
      <c r="O68">
        <f>+C$11+C$12*F68</f>
        <v>0.11298035033917822</v>
      </c>
      <c r="Q68" s="2">
        <f>+C68-15018.5</f>
        <v>40603.0826</v>
      </c>
    </row>
    <row r="69" spans="1:17" ht="12.75" customHeight="1">
      <c r="A69" s="66" t="s">
        <v>56</v>
      </c>
      <c r="B69" s="70" t="s">
        <v>36</v>
      </c>
      <c r="C69" s="66">
        <v>55660.7438</v>
      </c>
      <c r="D69" s="66">
        <v>0.0007</v>
      </c>
      <c r="E69">
        <f>+(C69-C$7)/C$8</f>
        <v>11839.901163339735</v>
      </c>
      <c r="F69" s="52">
        <f>ROUND(2*E69,0)/2-0.5</f>
        <v>11839.5</v>
      </c>
      <c r="G69">
        <f>+C69-(C$7+F69*C$8)</f>
        <v>0.11342054999840911</v>
      </c>
      <c r="I69">
        <f>G69</f>
        <v>0.11342054999840911</v>
      </c>
      <c r="O69">
        <f>+C$11+C$12*F69</f>
        <v>0.114158894005013</v>
      </c>
      <c r="Q69" s="2">
        <f>+C69-15018.5</f>
        <v>40642.2438</v>
      </c>
    </row>
    <row r="70" spans="1:17" ht="12.75" customHeight="1">
      <c r="A70" s="66" t="s">
        <v>61</v>
      </c>
      <c r="B70" s="70" t="s">
        <v>36</v>
      </c>
      <c r="C70" s="66">
        <v>55931.8936</v>
      </c>
      <c r="D70" s="66">
        <v>0.001</v>
      </c>
      <c r="E70">
        <f>+(C70-C$7)/C$8</f>
        <v>12798.94570456314</v>
      </c>
      <c r="F70" s="52">
        <f>ROUND(2*E70,0)/2-0.5</f>
        <v>12798.5</v>
      </c>
      <c r="G70">
        <f>+C70-(C$7+F70*C$8)</f>
        <v>0.12601364999864018</v>
      </c>
      <c r="I70">
        <f>G70</f>
        <v>0.12601364999864018</v>
      </c>
      <c r="O70">
        <f>+C$11+C$12*F70</f>
        <v>0.12231935159010707</v>
      </c>
      <c r="Q70" s="2">
        <f>+C70-15018.5</f>
        <v>40913.3936</v>
      </c>
    </row>
    <row r="71" spans="1:17" ht="12.75">
      <c r="A71" s="95" t="s">
        <v>284</v>
      </c>
      <c r="B71" s="96" t="s">
        <v>37</v>
      </c>
      <c r="C71" s="97">
        <v>57034.42921</v>
      </c>
      <c r="D71" s="97">
        <v>0.0004</v>
      </c>
      <c r="E71">
        <f>+(C71-C$7)/C$8</f>
        <v>16698.564137897378</v>
      </c>
      <c r="F71" s="52">
        <f>ROUND(2*E71,0)/2-0.5</f>
        <v>16698</v>
      </c>
      <c r="G71">
        <f>+C71-(C$7+F71*C$8)</f>
        <v>0.15949820000241743</v>
      </c>
      <c r="N71">
        <f>G71</f>
        <v>0.15949820000241743</v>
      </c>
      <c r="O71">
        <f>+C$11+C$12*F71</f>
        <v>0.1555015250552524</v>
      </c>
      <c r="Q71" s="2">
        <f>+C71-15018.5</f>
        <v>42015.92921</v>
      </c>
    </row>
    <row r="72" spans="1:17" ht="12.75">
      <c r="A72" s="92" t="s">
        <v>0</v>
      </c>
      <c r="B72" s="93" t="s">
        <v>37</v>
      </c>
      <c r="C72" s="94">
        <v>57131.4027</v>
      </c>
      <c r="D72" s="94" t="s">
        <v>1</v>
      </c>
      <c r="E72">
        <f>+(C72-C$7)/C$8</f>
        <v>17041.554972586826</v>
      </c>
      <c r="F72" s="52">
        <f>ROUND(2*E72,0)/2-0.5</f>
        <v>17041</v>
      </c>
      <c r="G72">
        <f>+C72-(C$7+F72*C$8)</f>
        <v>0.15690689999610186</v>
      </c>
      <c r="N72">
        <f>G72</f>
        <v>0.15690689999610186</v>
      </c>
      <c r="O72">
        <f>+C$11+C$12*F72</f>
        <v>0.15842022886305976</v>
      </c>
      <c r="Q72" s="2">
        <f>+C72-15018.5</f>
        <v>42112.9027</v>
      </c>
    </row>
  </sheetData>
  <sheetProtection/>
  <hyperlinks>
    <hyperlink ref="A43" r:id="rId1" display="http://vsolj.cetus-net.org/no42.pdf"/>
    <hyperlink ref="A46" r:id="rId2" display="http://vsolj.cetus-net.org/no43.pdf"/>
    <hyperlink ref="A56" r:id="rId3" display="http://vsolj.cetus-net.org/no46.pdf"/>
    <hyperlink ref="A60" r:id="rId4" display="http://www.bav-astro.de/sfs/BAVM_link.php?BAVMnr=203"/>
    <hyperlink ref="A64" r:id="rId5" display="http://var.astro.cz/oejv/issues/oejv0160.pdf"/>
    <hyperlink ref="A65" r:id="rId6" display="http://www.bav-astro.de/sfs/BAVM_link.php?BAVMnr=220"/>
  </hyperlinks>
  <printOptions/>
  <pageMargins left="0.75" right="0.75" top="1" bottom="1" header="0.5" footer="0.5"/>
  <pageSetup orientation="portrait" paperSize="9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1" sqref="A11:J45"/>
    </sheetView>
  </sheetViews>
  <sheetFormatPr defaultColWidth="9.140625" defaultRowHeight="12.75"/>
  <cols>
    <col min="1" max="1" width="16.8515625" style="0" customWidth="1"/>
    <col min="2" max="2" width="4.8515625" style="0" customWidth="1"/>
    <col min="3" max="4" width="15.7109375" style="0" customWidth="1"/>
    <col min="5" max="5" width="20.421875" style="0" customWidth="1"/>
    <col min="6" max="6" width="12.28125" style="0" customWidth="1"/>
    <col min="7" max="7" width="11.00390625" style="0" customWidth="1"/>
    <col min="8" max="8" width="13.28125" style="0" customWidth="1"/>
    <col min="9" max="9" width="11.00390625" style="0" customWidth="1"/>
    <col min="10" max="12" width="27.00390625" style="0" customWidth="1"/>
  </cols>
  <sheetData>
    <row r="1" ht="15.75">
      <c r="A1" s="60" t="s">
        <v>267</v>
      </c>
    </row>
    <row r="3" ht="12.75">
      <c r="A3" s="61" t="s">
        <v>268</v>
      </c>
    </row>
    <row r="11" spans="1:10" ht="12.75">
      <c r="A11" s="58" t="s">
        <v>155</v>
      </c>
      <c r="B11" s="56" t="str">
        <f aca="true" t="shared" si="0" ref="B11:B45">IF(INT(F11)=F11,"I","II")</f>
        <v>I</v>
      </c>
      <c r="C11" s="55">
        <v>50508.5558</v>
      </c>
      <c r="D11" s="56" t="s">
        <v>266</v>
      </c>
      <c r="E11" s="56" t="s">
        <v>151</v>
      </c>
      <c r="F11" s="55">
        <v>25876</v>
      </c>
      <c r="G11" s="55" t="s">
        <v>152</v>
      </c>
      <c r="H11">
        <f>VLOOKUP(C11,A!C$21:E$58,3,FALSE)</f>
        <v>25875.98134103611</v>
      </c>
      <c r="I11" s="56" t="s">
        <v>153</v>
      </c>
      <c r="J11" s="57" t="s">
        <v>154</v>
      </c>
    </row>
    <row r="12" spans="1:10" ht="12.75">
      <c r="A12" s="58" t="s">
        <v>158</v>
      </c>
      <c r="B12" s="56" t="str">
        <f t="shared" si="0"/>
        <v>II</v>
      </c>
      <c r="C12" s="55">
        <v>50520.5746</v>
      </c>
      <c r="D12" s="56" t="s">
        <v>266</v>
      </c>
      <c r="E12" s="56" t="s">
        <v>156</v>
      </c>
      <c r="F12" s="55">
        <v>25918.5</v>
      </c>
      <c r="G12" s="55" t="s">
        <v>157</v>
      </c>
      <c r="H12">
        <f>VLOOKUP(C12,A!C$21:E$58,3,FALSE)</f>
        <v>25918.489938214905</v>
      </c>
      <c r="I12" s="56" t="s">
        <v>153</v>
      </c>
      <c r="J12" s="57" t="s">
        <v>154</v>
      </c>
    </row>
    <row r="13" spans="1:10" ht="12.75">
      <c r="A13" s="59" t="s">
        <v>163</v>
      </c>
      <c r="B13" s="56" t="str">
        <f t="shared" si="0"/>
        <v>I</v>
      </c>
      <c r="C13" s="55">
        <v>51202.3969</v>
      </c>
      <c r="D13" s="56" t="s">
        <v>266</v>
      </c>
      <c r="E13" s="56" t="s">
        <v>159</v>
      </c>
      <c r="F13" s="55">
        <v>28330</v>
      </c>
      <c r="G13" s="55" t="s">
        <v>160</v>
      </c>
      <c r="H13">
        <f>VLOOKUP(C13,A!C$21:E$58,3,FALSE)</f>
        <v>28329.987716547574</v>
      </c>
      <c r="I13" s="56" t="s">
        <v>161</v>
      </c>
      <c r="J13" s="57" t="s">
        <v>162</v>
      </c>
    </row>
    <row r="14" spans="1:10" ht="12.75">
      <c r="A14" s="58" t="s">
        <v>168</v>
      </c>
      <c r="B14" s="56" t="str">
        <f t="shared" si="0"/>
        <v>II</v>
      </c>
      <c r="C14" s="55">
        <v>51611.088</v>
      </c>
      <c r="D14" s="56" t="s">
        <v>265</v>
      </c>
      <c r="E14" s="56" t="s">
        <v>164</v>
      </c>
      <c r="F14" s="55">
        <v>29775.5</v>
      </c>
      <c r="G14" s="55" t="s">
        <v>165</v>
      </c>
      <c r="H14">
        <f>VLOOKUP(C14,A!C$21:E$58,3,FALSE)</f>
        <v>29775.463582729048</v>
      </c>
      <c r="I14" s="56" t="s">
        <v>166</v>
      </c>
      <c r="J14" s="57" t="s">
        <v>167</v>
      </c>
    </row>
    <row r="15" spans="1:10" ht="12.75">
      <c r="A15" s="58" t="s">
        <v>168</v>
      </c>
      <c r="B15" s="56" t="str">
        <f t="shared" si="0"/>
        <v>II</v>
      </c>
      <c r="C15" s="55">
        <v>52311.1443</v>
      </c>
      <c r="D15" s="56" t="s">
        <v>265</v>
      </c>
      <c r="E15" s="56" t="s">
        <v>169</v>
      </c>
      <c r="F15" s="55">
        <v>32251.5</v>
      </c>
      <c r="G15" s="55" t="s">
        <v>170</v>
      </c>
      <c r="H15">
        <f>VLOOKUP(C15,A!C$21:E$58,3,FALSE)</f>
        <v>32251.452138922912</v>
      </c>
      <c r="I15" s="56" t="s">
        <v>161</v>
      </c>
      <c r="J15" s="57" t="s">
        <v>167</v>
      </c>
    </row>
    <row r="16" spans="1:10" ht="12.75">
      <c r="A16" s="58" t="s">
        <v>168</v>
      </c>
      <c r="B16" s="56" t="str">
        <f t="shared" si="0"/>
        <v>II</v>
      </c>
      <c r="C16" s="55">
        <v>52312.2764</v>
      </c>
      <c r="D16" s="56" t="s">
        <v>265</v>
      </c>
      <c r="E16" s="56" t="s">
        <v>171</v>
      </c>
      <c r="F16" s="55">
        <v>32255.5</v>
      </c>
      <c r="G16" s="55" t="s">
        <v>172</v>
      </c>
      <c r="H16">
        <f>VLOOKUP(C16,A!C$21:E$58,3,FALSE)</f>
        <v>32255.45619780285</v>
      </c>
      <c r="I16" s="56" t="s">
        <v>161</v>
      </c>
      <c r="J16" s="57" t="s">
        <v>167</v>
      </c>
    </row>
    <row r="17" spans="1:10" ht="12.75">
      <c r="A17" s="58" t="s">
        <v>168</v>
      </c>
      <c r="B17" s="56" t="str">
        <f t="shared" si="0"/>
        <v>II</v>
      </c>
      <c r="C17" s="55">
        <v>52313.1244</v>
      </c>
      <c r="D17" s="56" t="s">
        <v>265</v>
      </c>
      <c r="E17" s="56" t="s">
        <v>173</v>
      </c>
      <c r="F17" s="55">
        <v>32258.5</v>
      </c>
      <c r="G17" s="55" t="s">
        <v>174</v>
      </c>
      <c r="H17">
        <f>VLOOKUP(C17,A!C$21:E$58,3,FALSE)</f>
        <v>32258.455439857593</v>
      </c>
      <c r="I17" s="56" t="s">
        <v>166</v>
      </c>
      <c r="J17" s="57" t="s">
        <v>167</v>
      </c>
    </row>
    <row r="18" spans="1:10" ht="12.75">
      <c r="A18" s="58" t="s">
        <v>168</v>
      </c>
      <c r="B18" s="56" t="str">
        <f t="shared" si="0"/>
        <v>I</v>
      </c>
      <c r="C18" s="55">
        <v>52313.2681</v>
      </c>
      <c r="D18" s="56" t="s">
        <v>265</v>
      </c>
      <c r="E18" s="56" t="s">
        <v>175</v>
      </c>
      <c r="F18" s="55">
        <v>32259</v>
      </c>
      <c r="G18" s="55" t="s">
        <v>176</v>
      </c>
      <c r="H18">
        <f>VLOOKUP(C18,A!C$21:E$58,3,FALSE)</f>
        <v>32258.963684059563</v>
      </c>
      <c r="I18" s="56" t="s">
        <v>166</v>
      </c>
      <c r="J18" s="57" t="s">
        <v>167</v>
      </c>
    </row>
    <row r="19" spans="1:10" ht="12.75">
      <c r="A19" s="58" t="s">
        <v>180</v>
      </c>
      <c r="B19" s="56" t="str">
        <f t="shared" si="0"/>
        <v>II</v>
      </c>
      <c r="C19" s="55">
        <v>52403.6</v>
      </c>
      <c r="D19" s="56" t="s">
        <v>265</v>
      </c>
      <c r="E19" s="56" t="s">
        <v>177</v>
      </c>
      <c r="F19" s="55">
        <v>32578.5</v>
      </c>
      <c r="G19" s="55" t="s">
        <v>178</v>
      </c>
      <c r="H19">
        <f>VLOOKUP(C19,A!C$21:E$58,3,FALSE)</f>
        <v>32578.453346047096</v>
      </c>
      <c r="I19" s="56" t="s">
        <v>166</v>
      </c>
      <c r="J19" s="57" t="s">
        <v>179</v>
      </c>
    </row>
    <row r="20" spans="1:10" ht="12.75">
      <c r="A20" s="58" t="s">
        <v>180</v>
      </c>
      <c r="B20" s="56" t="str">
        <f t="shared" si="0"/>
        <v>II</v>
      </c>
      <c r="C20" s="55">
        <v>52645.9121</v>
      </c>
      <c r="D20" s="56" t="s">
        <v>265</v>
      </c>
      <c r="E20" s="56" t="s">
        <v>181</v>
      </c>
      <c r="F20" s="55">
        <v>33435.5</v>
      </c>
      <c r="G20" s="55" t="s">
        <v>182</v>
      </c>
      <c r="H20">
        <f>VLOOKUP(C20,A!C$21:E$58,3,FALSE)</f>
        <v>33435.47296950783</v>
      </c>
      <c r="I20" s="56" t="s">
        <v>166</v>
      </c>
      <c r="J20" s="57" t="s">
        <v>179</v>
      </c>
    </row>
    <row r="21" spans="1:10" ht="12.75">
      <c r="A21" s="58" t="s">
        <v>186</v>
      </c>
      <c r="B21" s="56" t="str">
        <f t="shared" si="0"/>
        <v>I</v>
      </c>
      <c r="C21" s="55">
        <v>52691.294</v>
      </c>
      <c r="D21" s="56" t="s">
        <v>265</v>
      </c>
      <c r="E21" s="56" t="s">
        <v>183</v>
      </c>
      <c r="F21" s="55">
        <v>33596</v>
      </c>
      <c r="G21" s="55" t="s">
        <v>184</v>
      </c>
      <c r="H21">
        <f>VLOOKUP(C21,A!C$21:E$58,3,FALSE)</f>
        <v>33595.98158154137</v>
      </c>
      <c r="I21" s="56" t="s">
        <v>161</v>
      </c>
      <c r="J21" s="57" t="s">
        <v>185</v>
      </c>
    </row>
    <row r="22" spans="1:10" ht="12.75">
      <c r="A22" s="59" t="s">
        <v>190</v>
      </c>
      <c r="B22" s="56" t="str">
        <f t="shared" si="0"/>
        <v>I</v>
      </c>
      <c r="C22" s="55">
        <v>52694.9652</v>
      </c>
      <c r="D22" s="56" t="s">
        <v>266</v>
      </c>
      <c r="E22" s="56" t="s">
        <v>187</v>
      </c>
      <c r="F22" s="55">
        <v>33609</v>
      </c>
      <c r="G22" s="55" t="s">
        <v>188</v>
      </c>
      <c r="H22">
        <f>VLOOKUP(C22,A!C$21:E$58,3,FALSE)</f>
        <v>33608.966036059515</v>
      </c>
      <c r="I22" s="56" t="s">
        <v>153</v>
      </c>
      <c r="J22" s="57" t="s">
        <v>189</v>
      </c>
    </row>
    <row r="23" spans="1:10" ht="12.75">
      <c r="A23" s="58" t="s">
        <v>168</v>
      </c>
      <c r="B23" s="56" t="str">
        <f t="shared" si="0"/>
        <v>I</v>
      </c>
      <c r="C23" s="55">
        <v>53020.3986</v>
      </c>
      <c r="D23" s="56" t="s">
        <v>265</v>
      </c>
      <c r="E23" s="56" t="s">
        <v>191</v>
      </c>
      <c r="F23" s="55">
        <v>34760</v>
      </c>
      <c r="G23" s="55" t="s">
        <v>192</v>
      </c>
      <c r="H23">
        <f>VLOOKUP(C23,A!C$21:E$58,3,FALSE)</f>
        <v>34759.97256825309</v>
      </c>
      <c r="I23" s="56" t="s">
        <v>166</v>
      </c>
      <c r="J23" s="57" t="s">
        <v>167</v>
      </c>
    </row>
    <row r="24" spans="1:10" ht="12.75">
      <c r="A24" s="58" t="s">
        <v>168</v>
      </c>
      <c r="B24" s="56" t="str">
        <f t="shared" si="0"/>
        <v>I</v>
      </c>
      <c r="C24" s="55">
        <v>53021.2496</v>
      </c>
      <c r="D24" s="56" t="s">
        <v>265</v>
      </c>
      <c r="E24" s="56" t="s">
        <v>193</v>
      </c>
      <c r="F24" s="55">
        <v>34763</v>
      </c>
      <c r="G24" s="55" t="s">
        <v>194</v>
      </c>
      <c r="H24">
        <f>VLOOKUP(C24,A!C$21:E$58,3,FALSE)</f>
        <v>34762.98242083399</v>
      </c>
      <c r="I24" s="56" t="s">
        <v>166</v>
      </c>
      <c r="J24" s="57" t="s">
        <v>167</v>
      </c>
    </row>
    <row r="25" spans="1:10" ht="12.75">
      <c r="A25" s="59" t="s">
        <v>197</v>
      </c>
      <c r="B25" s="56" t="str">
        <f t="shared" si="0"/>
        <v>I</v>
      </c>
      <c r="C25" s="55">
        <v>53029.1637</v>
      </c>
      <c r="D25" s="56" t="s">
        <v>266</v>
      </c>
      <c r="E25" s="56" t="s">
        <v>195</v>
      </c>
      <c r="F25" s="55">
        <v>34791</v>
      </c>
      <c r="G25" s="55" t="s">
        <v>196</v>
      </c>
      <c r="H25">
        <f>VLOOKUP(C25,A!C$21:E$58,3,FALSE)</f>
        <v>34790.973342467805</v>
      </c>
      <c r="I25" s="56" t="s">
        <v>153</v>
      </c>
      <c r="J25" s="57" t="s">
        <v>189</v>
      </c>
    </row>
    <row r="26" spans="1:10" ht="12.75">
      <c r="A26" s="58" t="s">
        <v>168</v>
      </c>
      <c r="B26" s="56" t="str">
        <f t="shared" si="0"/>
        <v>I</v>
      </c>
      <c r="C26" s="55">
        <v>53080.0578</v>
      </c>
      <c r="D26" s="56" t="s">
        <v>265</v>
      </c>
      <c r="E26" s="56" t="s">
        <v>198</v>
      </c>
      <c r="F26" s="55">
        <v>34971</v>
      </c>
      <c r="G26" s="55" t="s">
        <v>199</v>
      </c>
      <c r="H26">
        <f>VLOOKUP(C26,A!C$21:E$58,3,FALSE)</f>
        <v>34970.97773522565</v>
      </c>
      <c r="I26" s="56" t="s">
        <v>166</v>
      </c>
      <c r="J26" s="57" t="s">
        <v>167</v>
      </c>
    </row>
    <row r="27" spans="1:10" ht="12.75">
      <c r="A27" s="58" t="s">
        <v>168</v>
      </c>
      <c r="B27" s="56" t="str">
        <f t="shared" si="0"/>
        <v>II</v>
      </c>
      <c r="C27" s="55">
        <v>53080.2012</v>
      </c>
      <c r="D27" s="56" t="s">
        <v>265</v>
      </c>
      <c r="E27" s="56" t="s">
        <v>200</v>
      </c>
      <c r="F27" s="55">
        <v>34971.5</v>
      </c>
      <c r="G27" s="55" t="s">
        <v>201</v>
      </c>
      <c r="H27">
        <f>VLOOKUP(C27,A!C$21:E$58,3,FALSE)</f>
        <v>34971.484918375005</v>
      </c>
      <c r="I27" s="56" t="s">
        <v>166</v>
      </c>
      <c r="J27" s="57" t="s">
        <v>167</v>
      </c>
    </row>
    <row r="28" spans="1:10" ht="12.75">
      <c r="A28" s="58" t="s">
        <v>180</v>
      </c>
      <c r="B28" s="56" t="str">
        <f t="shared" si="0"/>
        <v>I</v>
      </c>
      <c r="C28" s="55">
        <v>53326.8873</v>
      </c>
      <c r="D28" s="56" t="s">
        <v>265</v>
      </c>
      <c r="E28" s="56" t="s">
        <v>202</v>
      </c>
      <c r="F28" s="55">
        <v>35844</v>
      </c>
      <c r="G28" s="55" t="s">
        <v>203</v>
      </c>
      <c r="H28">
        <f>VLOOKUP(C28,A!C$21:E$58,3,FALSE)</f>
        <v>35843.97468894359</v>
      </c>
      <c r="I28" s="56" t="s">
        <v>166</v>
      </c>
      <c r="J28" s="57" t="s">
        <v>179</v>
      </c>
    </row>
    <row r="29" spans="1:10" ht="12.75">
      <c r="A29" s="58" t="s">
        <v>168</v>
      </c>
      <c r="B29" s="56" t="str">
        <f t="shared" si="0"/>
        <v>I</v>
      </c>
      <c r="C29" s="55">
        <v>53360.2556</v>
      </c>
      <c r="D29" s="56" t="s">
        <v>265</v>
      </c>
      <c r="E29" s="56" t="s">
        <v>204</v>
      </c>
      <c r="F29" s="55">
        <v>35962</v>
      </c>
      <c r="G29" s="55" t="s">
        <v>205</v>
      </c>
      <c r="H29">
        <f>VLOOKUP(C29,A!C$21:E$58,3,FALSE)</f>
        <v>35961.99309537694</v>
      </c>
      <c r="I29" s="56" t="s">
        <v>206</v>
      </c>
      <c r="J29" s="57" t="s">
        <v>167</v>
      </c>
    </row>
    <row r="30" spans="1:10" ht="12.75">
      <c r="A30" s="58" t="s">
        <v>168</v>
      </c>
      <c r="B30" s="56" t="str">
        <f t="shared" si="0"/>
        <v>I</v>
      </c>
      <c r="C30" s="55">
        <v>53360.2562</v>
      </c>
      <c r="D30" s="56" t="s">
        <v>265</v>
      </c>
      <c r="E30" s="56" t="s">
        <v>204</v>
      </c>
      <c r="F30" s="55">
        <v>35962</v>
      </c>
      <c r="G30" s="55" t="s">
        <v>207</v>
      </c>
      <c r="H30">
        <f>VLOOKUP(C30,A!C$21:E$58,3,FALSE)</f>
        <v>35961.995217482196</v>
      </c>
      <c r="I30" s="56" t="s">
        <v>166</v>
      </c>
      <c r="J30" s="57" t="s">
        <v>167</v>
      </c>
    </row>
    <row r="31" spans="1:10" ht="12.75">
      <c r="A31" s="58" t="s">
        <v>168</v>
      </c>
      <c r="B31" s="56" t="str">
        <f t="shared" si="0"/>
        <v>II</v>
      </c>
      <c r="C31" s="55">
        <v>53360.3976</v>
      </c>
      <c r="D31" s="56" t="s">
        <v>265</v>
      </c>
      <c r="E31" s="56" t="s">
        <v>208</v>
      </c>
      <c r="F31" s="55">
        <v>35962.5</v>
      </c>
      <c r="G31" s="55" t="s">
        <v>207</v>
      </c>
      <c r="H31">
        <f>VLOOKUP(C31,A!C$21:E$58,3,FALSE)</f>
        <v>35962.495326947435</v>
      </c>
      <c r="I31" s="56" t="s">
        <v>166</v>
      </c>
      <c r="J31" s="57" t="s">
        <v>167</v>
      </c>
    </row>
    <row r="32" spans="1:10" ht="12.75">
      <c r="A32" s="58" t="s">
        <v>168</v>
      </c>
      <c r="B32" s="56" t="str">
        <f t="shared" si="0"/>
        <v>II</v>
      </c>
      <c r="C32" s="55">
        <v>53360.3984</v>
      </c>
      <c r="D32" s="56" t="s">
        <v>265</v>
      </c>
      <c r="E32" s="56" t="s">
        <v>209</v>
      </c>
      <c r="F32" s="55">
        <v>35962.5</v>
      </c>
      <c r="G32" s="55" t="s">
        <v>210</v>
      </c>
      <c r="H32">
        <f>VLOOKUP(C32,A!C$21:E$58,3,FALSE)</f>
        <v>35962.498156421076</v>
      </c>
      <c r="I32" s="56" t="s">
        <v>206</v>
      </c>
      <c r="J32" s="57" t="s">
        <v>167</v>
      </c>
    </row>
    <row r="33" spans="1:10" ht="12.75">
      <c r="A33" s="59" t="s">
        <v>215</v>
      </c>
      <c r="B33" s="56" t="str">
        <f t="shared" si="0"/>
        <v>II</v>
      </c>
      <c r="C33" s="55">
        <v>54142.1618</v>
      </c>
      <c r="D33" s="56" t="s">
        <v>265</v>
      </c>
      <c r="E33" s="56" t="s">
        <v>211</v>
      </c>
      <c r="F33" s="55">
        <v>38727.5</v>
      </c>
      <c r="G33" s="55" t="s">
        <v>212</v>
      </c>
      <c r="H33">
        <f>VLOOKUP(C33,A!C$21:E$58,3,FALSE)</f>
        <v>38727.4718193268</v>
      </c>
      <c r="I33" s="56" t="s">
        <v>213</v>
      </c>
      <c r="J33" s="57" t="s">
        <v>214</v>
      </c>
    </row>
    <row r="34" spans="1:10" ht="12.75">
      <c r="A34" s="59" t="s">
        <v>220</v>
      </c>
      <c r="B34" s="56" t="str">
        <f t="shared" si="0"/>
        <v>II</v>
      </c>
      <c r="C34" s="55">
        <v>54202.3869</v>
      </c>
      <c r="D34" s="56" t="s">
        <v>265</v>
      </c>
      <c r="E34" s="56" t="s">
        <v>216</v>
      </c>
      <c r="F34" s="55">
        <v>38940.5</v>
      </c>
      <c r="G34" s="55" t="s">
        <v>217</v>
      </c>
      <c r="H34">
        <f>VLOOKUP(C34,A!C$21:E$58,3,FALSE)</f>
        <v>38940.47848521299</v>
      </c>
      <c r="I34" s="56" t="s">
        <v>218</v>
      </c>
      <c r="J34" s="57" t="s">
        <v>219</v>
      </c>
    </row>
    <row r="35" spans="1:10" ht="12.75">
      <c r="A35" s="59" t="s">
        <v>224</v>
      </c>
      <c r="B35" s="56" t="str">
        <f t="shared" si="0"/>
        <v>II</v>
      </c>
      <c r="C35" s="55">
        <v>54508.446</v>
      </c>
      <c r="D35" s="56" t="s">
        <v>265</v>
      </c>
      <c r="E35" s="56" t="s">
        <v>221</v>
      </c>
      <c r="F35" s="55" t="s">
        <v>222</v>
      </c>
      <c r="G35" s="55" t="s">
        <v>223</v>
      </c>
      <c r="H35">
        <f>VLOOKUP(C35,A!C$21:E$58,3,FALSE)</f>
        <v>40022.96117856067</v>
      </c>
      <c r="I35" s="56" t="s">
        <v>218</v>
      </c>
      <c r="J35" s="57" t="s">
        <v>219</v>
      </c>
    </row>
    <row r="36" spans="1:10" ht="12.75">
      <c r="A36" s="59" t="s">
        <v>229</v>
      </c>
      <c r="B36" s="56" t="str">
        <f t="shared" si="0"/>
        <v>II</v>
      </c>
      <c r="C36" s="55">
        <v>54831.8929</v>
      </c>
      <c r="D36" s="56" t="s">
        <v>265</v>
      </c>
      <c r="E36" s="56" t="s">
        <v>225</v>
      </c>
      <c r="F36" s="55" t="s">
        <v>226</v>
      </c>
      <c r="G36" s="55" t="s">
        <v>227</v>
      </c>
      <c r="H36" t="e">
        <f>VLOOKUP(C36,A!C$21:E$58,3,FALSE)</f>
        <v>#N/A</v>
      </c>
      <c r="I36" s="56" t="s">
        <v>166</v>
      </c>
      <c r="J36" s="57" t="s">
        <v>228</v>
      </c>
    </row>
    <row r="37" spans="1:10" ht="12.75">
      <c r="A37" s="59" t="s">
        <v>234</v>
      </c>
      <c r="B37" s="56" t="str">
        <f t="shared" si="0"/>
        <v>II</v>
      </c>
      <c r="C37" s="55">
        <v>54862.4326</v>
      </c>
      <c r="D37" s="56" t="s">
        <v>265</v>
      </c>
      <c r="E37" s="56" t="s">
        <v>230</v>
      </c>
      <c r="F37" s="55" t="s">
        <v>231</v>
      </c>
      <c r="G37" s="55" t="s">
        <v>232</v>
      </c>
      <c r="H37" t="e">
        <f>VLOOKUP(C37,A!C$21:E$58,3,FALSE)</f>
        <v>#N/A</v>
      </c>
      <c r="I37" s="56" t="s">
        <v>161</v>
      </c>
      <c r="J37" s="57" t="s">
        <v>233</v>
      </c>
    </row>
    <row r="38" spans="1:10" ht="12.75">
      <c r="A38" s="59" t="s">
        <v>238</v>
      </c>
      <c r="B38" s="56" t="str">
        <f t="shared" si="0"/>
        <v>II</v>
      </c>
      <c r="C38" s="55">
        <v>55566.8745</v>
      </c>
      <c r="D38" s="56" t="s">
        <v>265</v>
      </c>
      <c r="E38" s="56" t="s">
        <v>235</v>
      </c>
      <c r="F38" s="55" t="s">
        <v>236</v>
      </c>
      <c r="G38" s="55" t="s">
        <v>237</v>
      </c>
      <c r="H38" t="e">
        <f>VLOOKUP(C38,A!C$21:E$58,3,FALSE)</f>
        <v>#N/A</v>
      </c>
      <c r="I38" s="56" t="s">
        <v>166</v>
      </c>
      <c r="J38" s="57" t="s">
        <v>228</v>
      </c>
    </row>
    <row r="39" spans="1:10" ht="12.75">
      <c r="A39" s="59" t="s">
        <v>238</v>
      </c>
      <c r="B39" s="56" t="str">
        <f t="shared" si="0"/>
        <v>II</v>
      </c>
      <c r="C39" s="55">
        <v>55567.015</v>
      </c>
      <c r="D39" s="56" t="s">
        <v>265</v>
      </c>
      <c r="E39" s="56" t="s">
        <v>239</v>
      </c>
      <c r="F39" s="55" t="s">
        <v>240</v>
      </c>
      <c r="G39" s="55" t="s">
        <v>241</v>
      </c>
      <c r="H39" t="e">
        <f>VLOOKUP(C39,A!C$21:E$58,3,FALSE)</f>
        <v>#N/A</v>
      </c>
      <c r="I39" s="56" t="s">
        <v>166</v>
      </c>
      <c r="J39" s="57" t="s">
        <v>228</v>
      </c>
    </row>
    <row r="40" spans="1:10" ht="12.75">
      <c r="A40" s="59" t="s">
        <v>247</v>
      </c>
      <c r="B40" s="56" t="str">
        <f t="shared" si="0"/>
        <v>II</v>
      </c>
      <c r="C40" s="55">
        <v>55600.3785</v>
      </c>
      <c r="D40" s="56" t="s">
        <v>265</v>
      </c>
      <c r="E40" s="56" t="s">
        <v>242</v>
      </c>
      <c r="F40" s="55" t="s">
        <v>243</v>
      </c>
      <c r="G40" s="55" t="s">
        <v>244</v>
      </c>
      <c r="H40" t="e">
        <f>VLOOKUP(C40,A!C$21:E$58,3,FALSE)</f>
        <v>#N/A</v>
      </c>
      <c r="I40" s="56" t="s">
        <v>245</v>
      </c>
      <c r="J40" s="57" t="s">
        <v>246</v>
      </c>
    </row>
    <row r="41" spans="1:10" ht="12.75">
      <c r="A41" s="59" t="s">
        <v>251</v>
      </c>
      <c r="B41" s="56" t="str">
        <f t="shared" si="0"/>
        <v>II</v>
      </c>
      <c r="C41" s="55">
        <v>55621.3013</v>
      </c>
      <c r="D41" s="56" t="s">
        <v>265</v>
      </c>
      <c r="E41" s="56" t="s">
        <v>248</v>
      </c>
      <c r="F41" s="55" t="s">
        <v>249</v>
      </c>
      <c r="G41" s="55" t="s">
        <v>250</v>
      </c>
      <c r="H41" t="e">
        <f>VLOOKUP(C41,A!C$21:E$58,3,FALSE)</f>
        <v>#N/A</v>
      </c>
      <c r="I41" s="56" t="s">
        <v>218</v>
      </c>
      <c r="J41" s="57" t="s">
        <v>219</v>
      </c>
    </row>
    <row r="42" spans="1:10" ht="12.75">
      <c r="A42" s="59" t="s">
        <v>251</v>
      </c>
      <c r="B42" s="56" t="str">
        <f t="shared" si="0"/>
        <v>II</v>
      </c>
      <c r="C42" s="55">
        <v>55621.4443</v>
      </c>
      <c r="D42" s="56" t="s">
        <v>265</v>
      </c>
      <c r="E42" s="56" t="s">
        <v>252</v>
      </c>
      <c r="F42" s="55" t="s">
        <v>253</v>
      </c>
      <c r="G42" s="55" t="s">
        <v>254</v>
      </c>
      <c r="H42" t="e">
        <f>VLOOKUP(C42,A!C$21:E$58,3,FALSE)</f>
        <v>#N/A</v>
      </c>
      <c r="I42" s="56" t="s">
        <v>218</v>
      </c>
      <c r="J42" s="57" t="s">
        <v>219</v>
      </c>
    </row>
    <row r="43" spans="1:10" ht="12.75">
      <c r="A43" s="59" t="s">
        <v>251</v>
      </c>
      <c r="B43" s="56" t="str">
        <f t="shared" si="0"/>
        <v>II</v>
      </c>
      <c r="C43" s="55">
        <v>55621.5826</v>
      </c>
      <c r="D43" s="56" t="s">
        <v>265</v>
      </c>
      <c r="E43" s="56" t="s">
        <v>255</v>
      </c>
      <c r="F43" s="55" t="s">
        <v>256</v>
      </c>
      <c r="G43" s="55" t="s">
        <v>257</v>
      </c>
      <c r="H43" t="e">
        <f>VLOOKUP(C43,A!C$21:E$58,3,FALSE)</f>
        <v>#N/A</v>
      </c>
      <c r="I43" s="56" t="s">
        <v>218</v>
      </c>
      <c r="J43" s="57" t="s">
        <v>219</v>
      </c>
    </row>
    <row r="44" spans="1:10" ht="12.75">
      <c r="A44" s="59" t="s">
        <v>238</v>
      </c>
      <c r="B44" s="56" t="str">
        <f t="shared" si="0"/>
        <v>II</v>
      </c>
      <c r="C44" s="55">
        <v>55660.7438</v>
      </c>
      <c r="D44" s="56" t="s">
        <v>265</v>
      </c>
      <c r="E44" s="56" t="s">
        <v>258</v>
      </c>
      <c r="F44" s="55" t="s">
        <v>259</v>
      </c>
      <c r="G44" s="55" t="s">
        <v>260</v>
      </c>
      <c r="H44" t="e">
        <f>VLOOKUP(C44,A!C$21:E$58,3,FALSE)</f>
        <v>#N/A</v>
      </c>
      <c r="I44" s="56" t="s">
        <v>166</v>
      </c>
      <c r="J44" s="57" t="s">
        <v>228</v>
      </c>
    </row>
    <row r="45" spans="1:10" ht="12.75">
      <c r="A45" s="59" t="s">
        <v>264</v>
      </c>
      <c r="B45" s="56" t="str">
        <f t="shared" si="0"/>
        <v>II</v>
      </c>
      <c r="C45" s="55">
        <v>55931.8936</v>
      </c>
      <c r="D45" s="56" t="s">
        <v>265</v>
      </c>
      <c r="E45" s="56" t="s">
        <v>261</v>
      </c>
      <c r="F45" s="55" t="s">
        <v>262</v>
      </c>
      <c r="G45" s="55" t="s">
        <v>263</v>
      </c>
      <c r="H45" t="e">
        <f>VLOOKUP(C45,A!C$21:E$58,3,FALSE)</f>
        <v>#N/A</v>
      </c>
      <c r="I45" s="56" t="s">
        <v>166</v>
      </c>
      <c r="J45" s="57" t="s">
        <v>228</v>
      </c>
    </row>
  </sheetData>
  <sheetProtection/>
  <hyperlinks>
    <hyperlink ref="A13" r:id="rId1" display="http://www.bav-astro.de/sfs/BAVM_link.php?BAVMnr=128"/>
    <hyperlink ref="A22" r:id="rId2" display="http://vsolj.cetus-net.org/no42.pdf"/>
    <hyperlink ref="A25" r:id="rId3" display="http://vsolj.cetus-net.org/no43.pdf"/>
    <hyperlink ref="A33" r:id="rId4" display="http://vsolj.cetus-net.org/no46.pdf"/>
    <hyperlink ref="A34" r:id="rId5" display="http://www.bav-astro.de/sfs/BAVM_link.php?BAVMnr=186"/>
    <hyperlink ref="A35" r:id="rId6" display="http://www.bav-astro.de/sfs/BAVM_link.php?BAVMnr=201"/>
    <hyperlink ref="A36" r:id="rId7" display="http://www.konkoly.hu/cgi-bin/IBVS?5871"/>
    <hyperlink ref="A37" r:id="rId8" display="http://www.bav-astro.de/sfs/BAVM_link.php?BAVMnr=203"/>
    <hyperlink ref="A38" r:id="rId9" display="http://www.konkoly.hu/cgi-bin/IBVS?5992"/>
    <hyperlink ref="A39" r:id="rId10" display="http://www.konkoly.hu/cgi-bin/IBVS?5992"/>
    <hyperlink ref="A40" r:id="rId11" display="http://var.astro.cz/oejv/issues/oejv0160.pdf"/>
    <hyperlink ref="A41" r:id="rId12" display="http://www.bav-astro.de/sfs/BAVM_link.php?BAVMnr=220"/>
    <hyperlink ref="A42" r:id="rId13" display="http://www.bav-astro.de/sfs/BAVM_link.php?BAVMnr=220"/>
    <hyperlink ref="A43" r:id="rId14" display="http://www.bav-astro.de/sfs/BAVM_link.php?BAVMnr=220"/>
    <hyperlink ref="A44" r:id="rId15" display="http://www.konkoly.hu/cgi-bin/IBVS?5992"/>
    <hyperlink ref="A45" r:id="rId16" display="http://www.konkoly.hu/cgi-bin/IBVS?6011"/>
    <hyperlink ref="A3" r:id="rId17" display="http://www.bav-astro.de/LkDB/index.ph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