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32760" windowWidth="8430" windowHeight="1336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<sst xmlns="http://schemas.openxmlformats.org/spreadsheetml/2006/main" count="123" uniqueCount="93">
  <si>
    <t>0.0014</t>
  </si>
  <si>
    <t>IBVS 6196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</si>
  <si>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</si>
  <si>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</si>
  <si>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</si>
  <si>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</si>
  <si>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</si>
  <si>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</si>
  <si>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</si>
  <si>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</si>
  <si>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</si>
  <si>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</si>
  <si>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</si>
  <si>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</si>
  <si>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</si>
  <si>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</si>
  <si>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</si>
  <si>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</si>
  <si>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</si>
  <si>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</si>
  <si>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</si>
  <si>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</si>
  <si>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</si>
  <si>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</si>
  <si>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</si>
  <si>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</si>
  <si>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</si>
  <si>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</si>
  <si>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</si>
  <si>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</si>
  <si>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EA/SD</t>
  </si>
  <si>
    <t>IBVS 5583</t>
  </si>
  <si>
    <t>I</t>
  </si>
  <si>
    <t># of data points:</t>
  </si>
  <si>
    <t>AO Cnc / gsc 0811-1721</t>
  </si>
  <si>
    <t>IBVS 5874</t>
  </si>
  <si>
    <t>IBVS 5894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</si>
  <si>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</si>
  <si>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</si>
  <si>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</si>
  <si>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</si>
  <si>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</si>
  <si>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</si>
  <si>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IBVS 5992</t>
  </si>
  <si>
    <t>Add cycle</t>
  </si>
  <si>
    <t>Old Cycle</t>
  </si>
  <si>
    <t>IBVS 6029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</si>
  <si>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</si>
  <si>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</si>
  <si>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</si>
  <si>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</si>
  <si>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</si>
  <si>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</si>
  <si>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</si>
  <si>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</si>
  <si>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</si>
  <si>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</si>
  <si>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</si>
  <si>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2451596.4697 </t>
  </si>
  <si>
    <t> 21.02.2000 23:16 </t>
  </si>
  <si>
    <t> 0.0255 </t>
  </si>
  <si>
    <t>E </t>
  </si>
  <si>
    <t>?</t>
  </si>
  <si>
    <t> J.Safar </t>
  </si>
  <si>
    <t> BRNO 32 </t>
  </si>
  <si>
    <t>2452723.3600 </t>
  </si>
  <si>
    <t> 24.03.2003 20:38 </t>
  </si>
  <si>
    <t> 0.0247 </t>
  </si>
  <si>
    <t> M.Zejda </t>
  </si>
  <si>
    <t>IBVS 5583 </t>
  </si>
  <si>
    <t>2454508.3843 </t>
  </si>
  <si>
    <t> 11.02.2008 21:13 </t>
  </si>
  <si>
    <t> 0.0074 </t>
  </si>
  <si>
    <t>C </t>
  </si>
  <si>
    <t>-I</t>
  </si>
  <si>
    <t> F.Agerer </t>
  </si>
  <si>
    <t>BAVM 201 </t>
  </si>
  <si>
    <t>2454848.9371 </t>
  </si>
  <si>
    <t> 17.01.2009 10:29 </t>
  </si>
  <si>
    <t>195</t>
  </si>
  <si>
    <t> 0.0057 </t>
  </si>
  <si>
    <t> R.Diethelm </t>
  </si>
  <si>
    <t>IBVS 5894 </t>
  </si>
  <si>
    <t>2455648.6700 </t>
  </si>
  <si>
    <t> 28.03.2011 04:04 </t>
  </si>
  <si>
    <t>613</t>
  </si>
  <si>
    <t> 0.0094 </t>
  </si>
  <si>
    <t>IBVS 5992 </t>
  </si>
  <si>
    <t>2456000.7039 </t>
  </si>
  <si>
    <t> 14.03.2012 04:53 </t>
  </si>
  <si>
    <t>797</t>
  </si>
  <si>
    <t> 0.0093 </t>
  </si>
  <si>
    <t>IBVS 6029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</si>
</sst>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sz val="10"/>
      <color indexed="16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7" fillId="20" borderId="6" applyNumberFormat="0" applyAlignment="0" applyProtection="0"/>
    <xf numFmtId="1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3" fillId="0" borderId="0" xfId="57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3" fillId="24" borderId="17" xfId="57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61" applyFont="1" applyAlignment="1">
      <alignment wrapText="1"/>
      <protection/>
    </xf>
    <xf numFmtId="0" fontId="9" fillId="0" borderId="0" xfId="61" applyFont="1" applyAlignment="1">
      <alignment horizontal="center" wrapText="1"/>
      <protection/>
    </xf>
    <xf numFmtId="0" fontId="9" fillId="0" borderId="0" xfId="61" applyFont="1" applyAlignment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AO Cnc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425"/>
          <c:w val="0.9062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0.0053</c:v>
                  </c:pt>
                  <c:pt idx="3">
                    <c:v>0.0007</c:v>
                  </c:pt>
                  <c:pt idx="4">
                    <c:v>0.0006</c:v>
                  </c:pt>
                  <c:pt idx="5">
                    <c:v>0.0008</c:v>
                  </c:pt>
                  <c:pt idx="6">
                    <c:v>0.0003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0.0053</c:v>
                  </c:pt>
                  <c:pt idx="3">
                    <c:v>0.0007</c:v>
                  </c:pt>
                  <c:pt idx="4">
                    <c:v>0.0006</c:v>
                  </c:pt>
                  <c:pt idx="5">
                    <c:v>0.0008</c:v>
                  </c:pt>
                  <c:pt idx="6">
                    <c:v>0.0003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0.0053</c:v>
                  </c:pt>
                  <c:pt idx="3">
                    <c:v>0.0007</c:v>
                  </c:pt>
                  <c:pt idx="4">
                    <c:v>0.0006</c:v>
                  </c:pt>
                  <c:pt idx="5">
                    <c:v>0.0008</c:v>
                  </c:pt>
                  <c:pt idx="6">
                    <c:v>0.0003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0.0053</c:v>
                  </c:pt>
                  <c:pt idx="3">
                    <c:v>0.0007</c:v>
                  </c:pt>
                  <c:pt idx="4">
                    <c:v>0.0006</c:v>
                  </c:pt>
                  <c:pt idx="5">
                    <c:v>0.0008</c:v>
                  </c:pt>
                  <c:pt idx="6">
                    <c:v>0.0003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0.0053</c:v>
                  </c:pt>
                  <c:pt idx="3">
                    <c:v>0.0007</c:v>
                  </c:pt>
                  <c:pt idx="4">
                    <c:v>0.0006</c:v>
                  </c:pt>
                  <c:pt idx="5">
                    <c:v>0.0008</c:v>
                  </c:pt>
                  <c:pt idx="6">
                    <c:v>0.0003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0.0053</c:v>
                  </c:pt>
                  <c:pt idx="3">
                    <c:v>0.0007</c:v>
                  </c:pt>
                  <c:pt idx="4">
                    <c:v>0.0006</c:v>
                  </c:pt>
                  <c:pt idx="5">
                    <c:v>0.0008</c:v>
                  </c:pt>
                  <c:pt idx="6">
                    <c:v>0.0003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0.0053</c:v>
                  </c:pt>
                  <c:pt idx="3">
                    <c:v>0.0007</c:v>
                  </c:pt>
                  <c:pt idx="4">
                    <c:v>0.0006</c:v>
                  </c:pt>
                  <c:pt idx="5">
                    <c:v>0.0008</c:v>
                  </c:pt>
                  <c:pt idx="6">
                    <c:v>0.0003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0.0053</c:v>
                  </c:pt>
                  <c:pt idx="3">
                    <c:v>0.0007</c:v>
                  </c:pt>
                  <c:pt idx="4">
                    <c:v>0.0006</c:v>
                  </c:pt>
                  <c:pt idx="5">
                    <c:v>0.0008</c:v>
                  </c:pt>
                  <c:pt idx="6">
                    <c:v>0.0003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0.0053</c:v>
                  </c:pt>
                  <c:pt idx="3">
                    <c:v>0.0007</c:v>
                  </c:pt>
                  <c:pt idx="4">
                    <c:v>0.0006</c:v>
                  </c:pt>
                  <c:pt idx="5">
                    <c:v>0.0008</c:v>
                  </c:pt>
                  <c:pt idx="6">
                    <c:v>0.0003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0.0053</c:v>
                  </c:pt>
                  <c:pt idx="3">
                    <c:v>0.0007</c:v>
                  </c:pt>
                  <c:pt idx="4">
                    <c:v>0.0006</c:v>
                  </c:pt>
                  <c:pt idx="5">
                    <c:v>0.0008</c:v>
                  </c:pt>
                  <c:pt idx="6">
                    <c:v>0.0003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0.0053</c:v>
                  </c:pt>
                  <c:pt idx="3">
                    <c:v>0.0007</c:v>
                  </c:pt>
                  <c:pt idx="4">
                    <c:v>0.0006</c:v>
                  </c:pt>
                  <c:pt idx="5">
                    <c:v>0.0008</c:v>
                  </c:pt>
                  <c:pt idx="6">
                    <c:v>0.0003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0.0053</c:v>
                  </c:pt>
                  <c:pt idx="3">
                    <c:v>0.0007</c:v>
                  </c:pt>
                  <c:pt idx="4">
                    <c:v>0.0006</c:v>
                  </c:pt>
                  <c:pt idx="5">
                    <c:v>0.0008</c:v>
                  </c:pt>
                  <c:pt idx="6">
                    <c:v>0.0003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16595933"/>
        <c:axId val="15145670"/>
      </c:scatterChart>
      <c:valAx>
        <c:axId val="16595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45670"/>
        <c:crosses val="autoZero"/>
        <c:crossBetween val="midCat"/>
        <c:dispUnits/>
      </c:valAx>
      <c:valAx>
        <c:axId val="15145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9593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325"/>
          <c:y val="0.931"/>
          <c:w val="0.687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0</xdr:rowOff>
    </xdr:from>
    <xdr:to>
      <xdr:col>16</xdr:col>
      <xdr:colOff>400050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600575" y="0"/>
        <a:ext cx="58959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583" TargetMode="External" /><Relationship Id="rId2" Type="http://schemas.openxmlformats.org/officeDocument/2006/relationships/hyperlink" Target="http://www.bav-astro.de/sfs/BAVM_link.php?BAVMnr=201" TargetMode="External" /><Relationship Id="rId3" Type="http://schemas.openxmlformats.org/officeDocument/2006/relationships/hyperlink" Target="http://www.konkoly.hu/cgi-bin/IBVS?5894" TargetMode="External" /><Relationship Id="rId4" Type="http://schemas.openxmlformats.org/officeDocument/2006/relationships/hyperlink" Target="http://www.konkoly.hu/cgi-bin/IBVS?5992" TargetMode="External" /><Relationship Id="rId5" Type="http://schemas.openxmlformats.org/officeDocument/2006/relationships/hyperlink" Target="http://www.konkoly.hu/cgi-bin/IBVS?602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34</v>
      </c>
    </row>
    <row r="2" spans="1:2" ht="12.75">
      <c r="A2" t="s">
        <v>26</v>
      </c>
      <c r="B2" t="s">
        <v>30</v>
      </c>
    </row>
    <row r="3" ht="13.5" thickBot="1"/>
    <row r="4" spans="1:4" ht="14.25" thickBot="1" thickTop="1">
      <c r="A4" s="7" t="s">
        <v>2</v>
      </c>
      <c r="C4" s="3">
        <v>25647.539</v>
      </c>
      <c r="D4" s="4">
        <v>1.91322</v>
      </c>
    </row>
    <row r="5" spans="1:4" ht="13.5" thickTop="1">
      <c r="A5" s="11" t="s">
        <v>37</v>
      </c>
      <c r="B5" s="12"/>
      <c r="C5" s="13">
        <v>-9.5</v>
      </c>
      <c r="D5" s="12" t="s">
        <v>38</v>
      </c>
    </row>
    <row r="6" ht="12.75">
      <c r="A6" s="7" t="s">
        <v>3</v>
      </c>
    </row>
    <row r="7" spans="1:3" ht="12.75">
      <c r="A7" t="s">
        <v>4</v>
      </c>
      <c r="C7">
        <f>+C4</f>
        <v>25647.539</v>
      </c>
    </row>
    <row r="8" spans="1:3" ht="12.75">
      <c r="A8" t="s">
        <v>5</v>
      </c>
      <c r="C8">
        <f>+D4</f>
        <v>1.91322</v>
      </c>
    </row>
    <row r="9" spans="1:4" ht="12.75">
      <c r="A9" s="26" t="s">
        <v>42</v>
      </c>
      <c r="B9" s="27">
        <v>24</v>
      </c>
      <c r="C9" s="15" t="str">
        <f>"F"&amp;B9</f>
        <v>F24</v>
      </c>
      <c r="D9" s="16" t="str">
        <f>"G"&amp;B9</f>
        <v>G24</v>
      </c>
    </row>
    <row r="10" spans="1:5" ht="13.5" thickBot="1">
      <c r="A10" s="12"/>
      <c r="B10" s="12"/>
      <c r="C10" s="6" t="s">
        <v>22</v>
      </c>
      <c r="D10" s="6" t="s">
        <v>23</v>
      </c>
      <c r="E10" s="12"/>
    </row>
    <row r="11" spans="1:5" ht="12.75">
      <c r="A11" s="12" t="s">
        <v>18</v>
      </c>
      <c r="B11" s="12"/>
      <c r="C11" s="14">
        <f ca="1">INTERCEPT(INDIRECT($D$9):G992,INDIRECT($C$9):F992)</f>
        <v>-0.2851550453951944</v>
      </c>
      <c r="D11" s="5"/>
      <c r="E11" s="12"/>
    </row>
    <row r="12" spans="1:5" ht="12.75">
      <c r="A12" s="12" t="s">
        <v>19</v>
      </c>
      <c r="B12" s="12"/>
      <c r="C12" s="14">
        <f ca="1">SLOPE(INDIRECT($D$9):G992,INDIRECT($C$9):F992)</f>
        <v>1.3604023318096535E-05</v>
      </c>
      <c r="D12" s="5"/>
      <c r="E12" s="12"/>
    </row>
    <row r="13" spans="1:3" ht="12.75">
      <c r="A13" s="12" t="s">
        <v>21</v>
      </c>
      <c r="B13" s="12"/>
      <c r="C13" s="5" t="s">
        <v>16</v>
      </c>
    </row>
    <row r="14" spans="1:3" ht="12.75">
      <c r="A14" s="12"/>
      <c r="B14" s="12"/>
      <c r="C14" s="12"/>
    </row>
    <row r="15" spans="1:6" ht="12.75">
      <c r="A15" s="17" t="s">
        <v>20</v>
      </c>
      <c r="B15" s="12"/>
      <c r="C15" s="18">
        <f>(C7+C11)+(C8+C12)*INT(MAX(F21:F3533))</f>
        <v>57131.42603276233</v>
      </c>
      <c r="E15" s="19" t="s">
        <v>44</v>
      </c>
      <c r="F15" s="13">
        <v>1</v>
      </c>
    </row>
    <row r="16" spans="1:6" ht="12.75">
      <c r="A16" s="21" t="s">
        <v>6</v>
      </c>
      <c r="B16" s="12"/>
      <c r="C16" s="22">
        <f>+C8+C12</f>
        <v>1.913233604023318</v>
      </c>
      <c r="E16" s="19" t="s">
        <v>39</v>
      </c>
      <c r="F16" s="20">
        <f ca="1">NOW()+15018.5+$C$5/24</f>
        <v>59896.51715173611</v>
      </c>
    </row>
    <row r="17" spans="1:6" ht="13.5" thickBot="1">
      <c r="A17" s="19" t="s">
        <v>33</v>
      </c>
      <c r="B17" s="12"/>
      <c r="C17" s="12">
        <f>COUNT(C21:C2191)</f>
        <v>8</v>
      </c>
      <c r="E17" s="19" t="s">
        <v>45</v>
      </c>
      <c r="F17" s="20">
        <f>ROUND(2*(F16-$C$7)/$C$8,0)/2+F15</f>
        <v>17902</v>
      </c>
    </row>
    <row r="18" spans="1:6" ht="14.25" thickBot="1" thickTop="1">
      <c r="A18" s="21" t="s">
        <v>7</v>
      </c>
      <c r="B18" s="12"/>
      <c r="C18" s="24">
        <f>+C15</f>
        <v>57131.42603276233</v>
      </c>
      <c r="D18" s="25">
        <f>+C16</f>
        <v>1.913233604023318</v>
      </c>
      <c r="E18" s="19" t="s">
        <v>40</v>
      </c>
      <c r="F18" s="16">
        <f>ROUND(2*(F16-$C$15)/$C$16,0)/2+F15</f>
        <v>1446</v>
      </c>
    </row>
    <row r="19" spans="5:6" ht="13.5" thickTop="1">
      <c r="E19" s="19" t="s">
        <v>41</v>
      </c>
      <c r="F19" s="23">
        <f>+$C$15+$C$16*F18-15018.5-$C$5/24</f>
        <v>44879.85765751338</v>
      </c>
    </row>
    <row r="20" spans="1:17" ht="13.5" thickBot="1">
      <c r="A20" s="6" t="s">
        <v>8</v>
      </c>
      <c r="B20" s="6" t="s">
        <v>9</v>
      </c>
      <c r="C20" s="6" t="s">
        <v>10</v>
      </c>
      <c r="D20" s="6" t="s">
        <v>15</v>
      </c>
      <c r="E20" s="6" t="s">
        <v>11</v>
      </c>
      <c r="F20" s="6" t="s">
        <v>12</v>
      </c>
      <c r="G20" s="6" t="s">
        <v>13</v>
      </c>
      <c r="H20" s="9" t="s">
        <v>54</v>
      </c>
      <c r="I20" s="9" t="s">
        <v>57</v>
      </c>
      <c r="J20" s="9" t="s">
        <v>51</v>
      </c>
      <c r="K20" s="9" t="s">
        <v>49</v>
      </c>
      <c r="L20" s="9" t="s">
        <v>27</v>
      </c>
      <c r="M20" s="9" t="s">
        <v>28</v>
      </c>
      <c r="N20" s="9" t="s">
        <v>29</v>
      </c>
      <c r="O20" s="9" t="s">
        <v>25</v>
      </c>
      <c r="P20" s="8" t="s">
        <v>24</v>
      </c>
      <c r="Q20" s="6" t="s">
        <v>17</v>
      </c>
    </row>
    <row r="21" spans="1:17" ht="12.75">
      <c r="A21" t="s">
        <v>14</v>
      </c>
      <c r="C21" s="34">
        <f>+C4</f>
        <v>25647.539</v>
      </c>
      <c r="D21" s="34" t="s">
        <v>16</v>
      </c>
      <c r="E21">
        <f aca="true" t="shared" si="0" ref="E21:E27">+(C21-C$7)/C$8</f>
        <v>0</v>
      </c>
      <c r="F21">
        <f aca="true" t="shared" si="1" ref="F21:F28">ROUND(2*E21,0)/2</f>
        <v>0</v>
      </c>
      <c r="G21">
        <f aca="true" t="shared" si="2" ref="G21:G27">+C21-(C$7+F21*C$8)</f>
        <v>0</v>
      </c>
      <c r="H21">
        <f>+G21</f>
        <v>0</v>
      </c>
      <c r="O21">
        <f aca="true" t="shared" si="3" ref="O21:O27">+C$11+C$12*$F21</f>
        <v>-0.2851550453951944</v>
      </c>
      <c r="Q21" s="2">
        <f aca="true" t="shared" si="4" ref="Q21:Q27">+C21-15018.5</f>
        <v>10629.039</v>
      </c>
    </row>
    <row r="22" spans="1:17" ht="12.75">
      <c r="A22" s="49" t="s">
        <v>64</v>
      </c>
      <c r="B22" s="50" t="s">
        <v>32</v>
      </c>
      <c r="C22" s="49">
        <v>51596.4697</v>
      </c>
      <c r="D22" s="49" t="s">
        <v>57</v>
      </c>
      <c r="E22" s="29">
        <f t="shared" si="0"/>
        <v>13562.962283480207</v>
      </c>
      <c r="F22">
        <f t="shared" si="1"/>
        <v>13563</v>
      </c>
      <c r="G22">
        <f t="shared" si="2"/>
        <v>-0.07215999999607448</v>
      </c>
      <c r="K22">
        <f>+G22</f>
        <v>-0.07215999999607448</v>
      </c>
      <c r="O22">
        <f t="shared" si="3"/>
        <v>-0.10064367713185107</v>
      </c>
      <c r="Q22" s="2">
        <f t="shared" si="4"/>
        <v>36577.9697</v>
      </c>
    </row>
    <row r="23" spans="1:17" ht="12.75">
      <c r="A23" s="10" t="s">
        <v>31</v>
      </c>
      <c r="B23" s="28" t="s">
        <v>32</v>
      </c>
      <c r="C23" s="35">
        <v>52723.36</v>
      </c>
      <c r="D23" s="35">
        <v>0.0053</v>
      </c>
      <c r="E23" s="29">
        <f t="shared" si="0"/>
        <v>14151.964227846249</v>
      </c>
      <c r="F23">
        <f t="shared" si="1"/>
        <v>14152</v>
      </c>
      <c r="G23">
        <f t="shared" si="2"/>
        <v>-0.06844000000273809</v>
      </c>
      <c r="K23">
        <f>+G23</f>
        <v>-0.06844000000273809</v>
      </c>
      <c r="O23">
        <f t="shared" si="3"/>
        <v>-0.09263090739749222</v>
      </c>
      <c r="Q23" s="2">
        <f t="shared" si="4"/>
        <v>37704.86</v>
      </c>
    </row>
    <row r="24" spans="1:17" ht="12.75">
      <c r="A24" s="30" t="s">
        <v>35</v>
      </c>
      <c r="B24" s="31" t="s">
        <v>32</v>
      </c>
      <c r="C24" s="30">
        <v>54508.3843</v>
      </c>
      <c r="D24" s="30">
        <v>0.0007</v>
      </c>
      <c r="E24" s="29">
        <f t="shared" si="0"/>
        <v>15084.959021962972</v>
      </c>
      <c r="F24">
        <f t="shared" si="1"/>
        <v>15085</v>
      </c>
      <c r="G24">
        <f t="shared" si="2"/>
        <v>-0.07840000000578584</v>
      </c>
      <c r="J24">
        <f>+G24</f>
        <v>-0.07840000000578584</v>
      </c>
      <c r="O24">
        <f t="shared" si="3"/>
        <v>-0.07993835364170815</v>
      </c>
      <c r="Q24" s="2">
        <f t="shared" si="4"/>
        <v>39489.8843</v>
      </c>
    </row>
    <row r="25" spans="1:17" ht="12.75">
      <c r="A25" s="30" t="s">
        <v>36</v>
      </c>
      <c r="B25" s="31" t="s">
        <v>32</v>
      </c>
      <c r="C25" s="30">
        <v>54848.9371</v>
      </c>
      <c r="D25" s="30">
        <v>0.0006</v>
      </c>
      <c r="E25" s="29">
        <f t="shared" si="0"/>
        <v>15262.958833798519</v>
      </c>
      <c r="F25">
        <f t="shared" si="1"/>
        <v>15263</v>
      </c>
      <c r="G25">
        <f t="shared" si="2"/>
        <v>-0.07875999999669148</v>
      </c>
      <c r="K25">
        <f>+G25</f>
        <v>-0.07875999999669148</v>
      </c>
      <c r="O25">
        <f t="shared" si="3"/>
        <v>-0.07751683749108695</v>
      </c>
      <c r="Q25" s="2">
        <f t="shared" si="4"/>
        <v>39830.4371</v>
      </c>
    </row>
    <row r="26" spans="1:17" ht="12.75">
      <c r="A26" s="32" t="s">
        <v>43</v>
      </c>
      <c r="B26" s="33" t="s">
        <v>32</v>
      </c>
      <c r="C26" s="32">
        <v>55648.67</v>
      </c>
      <c r="D26" s="32">
        <v>0.0008</v>
      </c>
      <c r="E26" s="29">
        <f t="shared" si="0"/>
        <v>15680.96246119108</v>
      </c>
      <c r="F26">
        <f t="shared" si="1"/>
        <v>15681</v>
      </c>
      <c r="G26">
        <f t="shared" si="2"/>
        <v>-0.07181999999738764</v>
      </c>
      <c r="K26">
        <f>+G26</f>
        <v>-0.07181999999738764</v>
      </c>
      <c r="O26">
        <f t="shared" si="3"/>
        <v>-0.07183035574412261</v>
      </c>
      <c r="Q26" s="2">
        <f t="shared" si="4"/>
        <v>40630.17</v>
      </c>
    </row>
    <row r="27" spans="1:17" ht="12.75">
      <c r="A27" s="51" t="s">
        <v>46</v>
      </c>
      <c r="B27" s="52" t="s">
        <v>32</v>
      </c>
      <c r="C27" s="51">
        <v>56000.7039</v>
      </c>
      <c r="D27" s="51">
        <v>0.0003</v>
      </c>
      <c r="E27" s="29">
        <f t="shared" si="0"/>
        <v>15864.963203395324</v>
      </c>
      <c r="F27">
        <f t="shared" si="1"/>
        <v>15865</v>
      </c>
      <c r="G27">
        <f t="shared" si="2"/>
        <v>-0.07040000000415603</v>
      </c>
      <c r="K27">
        <f>+G27</f>
        <v>-0.07040000000415603</v>
      </c>
      <c r="O27">
        <f t="shared" si="3"/>
        <v>-0.06932721545359283</v>
      </c>
      <c r="Q27" s="2">
        <f t="shared" si="4"/>
        <v>40982.2039</v>
      </c>
    </row>
    <row r="28" spans="1:17" ht="12.75">
      <c r="A28" s="53" t="s">
        <v>1</v>
      </c>
      <c r="B28" s="54" t="s">
        <v>32</v>
      </c>
      <c r="C28" s="55">
        <v>57131.4268</v>
      </c>
      <c r="D28" s="55" t="s">
        <v>0</v>
      </c>
      <c r="E28" s="29">
        <f>+(C28-C$7)/C$8</f>
        <v>16455.968367464277</v>
      </c>
      <c r="F28">
        <f t="shared" si="1"/>
        <v>16456</v>
      </c>
      <c r="G28">
        <f>+C28-(C$7+F28*C$8)</f>
        <v>-0.060519999999087304</v>
      </c>
      <c r="K28">
        <f>+G28</f>
        <v>-0.060519999999087304</v>
      </c>
      <c r="O28">
        <f>+C$11+C$12*$F28</f>
        <v>-0.06128723767259778</v>
      </c>
      <c r="Q28" s="2">
        <f>+C28-15018.5</f>
        <v>42112.9268</v>
      </c>
    </row>
    <row r="29" spans="4:17" ht="12.75">
      <c r="D29" s="5"/>
      <c r="Q29" s="2"/>
    </row>
    <row r="30" spans="4:17" ht="12.75">
      <c r="D30" s="5"/>
      <c r="Q30" s="2"/>
    </row>
    <row r="31" spans="4:17" ht="12.75">
      <c r="D31" s="5"/>
      <c r="Q31" s="2"/>
    </row>
    <row r="32" spans="4:17" ht="12.75">
      <c r="D32" s="5"/>
      <c r="Q32" s="2"/>
    </row>
    <row r="33" spans="4:17" ht="12.75">
      <c r="D33" s="5"/>
      <c r="Q33" s="2"/>
    </row>
    <row r="34" ht="12.75">
      <c r="D34" s="5"/>
    </row>
    <row r="35" ht="12.75">
      <c r="D35" s="5"/>
    </row>
    <row r="36" ht="12.75">
      <c r="D36" s="5"/>
    </row>
    <row r="37" ht="12.75">
      <c r="D37" s="5"/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</sheetData>
  <sheetProtection/>
  <hyperlinks>
    <hyperlink ref="H1582" r:id="rId1" display="http://vsolj.cetus-net.org/bulletin.html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4"/>
  <sheetViews>
    <sheetView zoomScalePageLayoutView="0" workbookViewId="0" topLeftCell="A1">
      <selection activeCell="A11" sqref="A11:D11"/>
    </sheetView>
  </sheetViews>
  <sheetFormatPr defaultColWidth="9.140625" defaultRowHeight="12.75"/>
  <cols>
    <col min="1" max="1" width="19.7109375" style="34" customWidth="1"/>
    <col min="2" max="2" width="4.421875" style="12" customWidth="1"/>
    <col min="3" max="3" width="12.7109375" style="34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34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36" t="s">
        <v>47</v>
      </c>
      <c r="I1" s="37" t="s">
        <v>48</v>
      </c>
      <c r="J1" s="38" t="s">
        <v>49</v>
      </c>
    </row>
    <row r="2" spans="9:10" ht="12.75">
      <c r="I2" s="39" t="s">
        <v>50</v>
      </c>
      <c r="J2" s="40" t="s">
        <v>51</v>
      </c>
    </row>
    <row r="3" spans="1:10" ht="12.75">
      <c r="A3" s="41" t="s">
        <v>52</v>
      </c>
      <c r="I3" s="39" t="s">
        <v>53</v>
      </c>
      <c r="J3" s="40" t="s">
        <v>54</v>
      </c>
    </row>
    <row r="4" spans="9:10" ht="12.75">
      <c r="I4" s="39" t="s">
        <v>55</v>
      </c>
      <c r="J4" s="40" t="s">
        <v>54</v>
      </c>
    </row>
    <row r="5" spans="9:10" ht="13.5" thickBot="1">
      <c r="I5" s="42" t="s">
        <v>56</v>
      </c>
      <c r="J5" s="43" t="s">
        <v>57</v>
      </c>
    </row>
    <row r="10" ht="13.5" thickBot="1"/>
    <row r="11" spans="1:16" ht="12.75" customHeight="1" thickBot="1">
      <c r="A11" s="34" t="str">
        <f aca="true" t="shared" si="0" ref="A11:A16">P11</f>
        <v> BRNO 32 </v>
      </c>
      <c r="B11" s="5" t="str">
        <f aca="true" t="shared" si="1" ref="B11:B16">IF(H11=INT(H11),"I","II")</f>
        <v>I</v>
      </c>
      <c r="C11" s="34">
        <f aca="true" t="shared" si="2" ref="C11:C16">1*G11</f>
        <v>51596.4697</v>
      </c>
      <c r="D11" s="12" t="str">
        <f aca="true" t="shared" si="3" ref="D11:D16">VLOOKUP(F11,I$1:J$5,2,FALSE)</f>
        <v>vis</v>
      </c>
      <c r="E11" s="44">
        <f>VLOOKUP(C11,A!C$21:E$973,3,FALSE)</f>
        <v>13562.962283480207</v>
      </c>
      <c r="F11" s="5" t="s">
        <v>56</v>
      </c>
      <c r="G11" s="12" t="str">
        <f aca="true" t="shared" si="4" ref="G11:G16">MID(I11,3,LEN(I11)-3)</f>
        <v>51596.4697</v>
      </c>
      <c r="H11" s="34">
        <f aca="true" t="shared" si="5" ref="H11:H16">1*K11</f>
        <v>-1505</v>
      </c>
      <c r="I11" s="45" t="s">
        <v>58</v>
      </c>
      <c r="J11" s="46" t="s">
        <v>59</v>
      </c>
      <c r="K11" s="45">
        <v>-1505</v>
      </c>
      <c r="L11" s="45" t="s">
        <v>60</v>
      </c>
      <c r="M11" s="46" t="s">
        <v>61</v>
      </c>
      <c r="N11" s="46" t="s">
        <v>62</v>
      </c>
      <c r="O11" s="47" t="s">
        <v>63</v>
      </c>
      <c r="P11" s="47" t="s">
        <v>64</v>
      </c>
    </row>
    <row r="12" spans="1:16" ht="12.75" customHeight="1" thickBot="1">
      <c r="A12" s="34" t="str">
        <f t="shared" si="0"/>
        <v>IBVS 5583 </v>
      </c>
      <c r="B12" s="5" t="str">
        <f t="shared" si="1"/>
        <v>I</v>
      </c>
      <c r="C12" s="34">
        <f t="shared" si="2"/>
        <v>52723.36</v>
      </c>
      <c r="D12" s="12" t="str">
        <f t="shared" si="3"/>
        <v>vis</v>
      </c>
      <c r="E12" s="44">
        <f>VLOOKUP(C12,A!C$21:E$973,3,FALSE)</f>
        <v>14151.964227846249</v>
      </c>
      <c r="F12" s="5" t="s">
        <v>56</v>
      </c>
      <c r="G12" s="12" t="str">
        <f t="shared" si="4"/>
        <v>52723.3600</v>
      </c>
      <c r="H12" s="34">
        <f t="shared" si="5"/>
        <v>-916</v>
      </c>
      <c r="I12" s="45" t="s">
        <v>65</v>
      </c>
      <c r="J12" s="46" t="s">
        <v>66</v>
      </c>
      <c r="K12" s="45">
        <v>-916</v>
      </c>
      <c r="L12" s="45" t="s">
        <v>67</v>
      </c>
      <c r="M12" s="46" t="s">
        <v>61</v>
      </c>
      <c r="N12" s="46" t="s">
        <v>62</v>
      </c>
      <c r="O12" s="47" t="s">
        <v>68</v>
      </c>
      <c r="P12" s="48" t="s">
        <v>69</v>
      </c>
    </row>
    <row r="13" spans="1:16" ht="12.75" customHeight="1" thickBot="1">
      <c r="A13" s="34" t="str">
        <f t="shared" si="0"/>
        <v>BAVM 201 </v>
      </c>
      <c r="B13" s="5" t="str">
        <f t="shared" si="1"/>
        <v>I</v>
      </c>
      <c r="C13" s="34">
        <f t="shared" si="2"/>
        <v>54508.3843</v>
      </c>
      <c r="D13" s="12" t="str">
        <f t="shared" si="3"/>
        <v>vis</v>
      </c>
      <c r="E13" s="44">
        <f>VLOOKUP(C13,A!C$21:E$973,3,FALSE)</f>
        <v>15084.959021962972</v>
      </c>
      <c r="F13" s="5" t="s">
        <v>56</v>
      </c>
      <c r="G13" s="12" t="str">
        <f t="shared" si="4"/>
        <v>54508.3843</v>
      </c>
      <c r="H13" s="34">
        <f t="shared" si="5"/>
        <v>17</v>
      </c>
      <c r="I13" s="45" t="s">
        <v>70</v>
      </c>
      <c r="J13" s="46" t="s">
        <v>71</v>
      </c>
      <c r="K13" s="45">
        <v>17</v>
      </c>
      <c r="L13" s="45" t="s">
        <v>72</v>
      </c>
      <c r="M13" s="46" t="s">
        <v>73</v>
      </c>
      <c r="N13" s="46" t="s">
        <v>74</v>
      </c>
      <c r="O13" s="47" t="s">
        <v>75</v>
      </c>
      <c r="P13" s="48" t="s">
        <v>76</v>
      </c>
    </row>
    <row r="14" spans="1:16" ht="12.75" customHeight="1" thickBot="1">
      <c r="A14" s="34" t="str">
        <f t="shared" si="0"/>
        <v>IBVS 5894 </v>
      </c>
      <c r="B14" s="5" t="str">
        <f t="shared" si="1"/>
        <v>I</v>
      </c>
      <c r="C14" s="34">
        <f t="shared" si="2"/>
        <v>54848.9371</v>
      </c>
      <c r="D14" s="12" t="str">
        <f t="shared" si="3"/>
        <v>vis</v>
      </c>
      <c r="E14" s="44">
        <f>VLOOKUP(C14,A!C$21:E$973,3,FALSE)</f>
        <v>15262.958833798519</v>
      </c>
      <c r="F14" s="5" t="s">
        <v>56</v>
      </c>
      <c r="G14" s="12" t="str">
        <f t="shared" si="4"/>
        <v>54848.9371</v>
      </c>
      <c r="H14" s="34">
        <f t="shared" si="5"/>
        <v>195</v>
      </c>
      <c r="I14" s="45" t="s">
        <v>77</v>
      </c>
      <c r="J14" s="46" t="s">
        <v>78</v>
      </c>
      <c r="K14" s="45" t="s">
        <v>79</v>
      </c>
      <c r="L14" s="45" t="s">
        <v>80</v>
      </c>
      <c r="M14" s="46" t="s">
        <v>73</v>
      </c>
      <c r="N14" s="46" t="s">
        <v>56</v>
      </c>
      <c r="O14" s="47" t="s">
        <v>81</v>
      </c>
      <c r="P14" s="48" t="s">
        <v>82</v>
      </c>
    </row>
    <row r="15" spans="1:16" ht="12.75" customHeight="1" thickBot="1">
      <c r="A15" s="34" t="str">
        <f t="shared" si="0"/>
        <v>IBVS 5992 </v>
      </c>
      <c r="B15" s="5" t="str">
        <f t="shared" si="1"/>
        <v>I</v>
      </c>
      <c r="C15" s="34">
        <f t="shared" si="2"/>
        <v>55648.67</v>
      </c>
      <c r="D15" s="12" t="str">
        <f t="shared" si="3"/>
        <v>vis</v>
      </c>
      <c r="E15" s="44">
        <f>VLOOKUP(C15,A!C$21:E$973,3,FALSE)</f>
        <v>15680.96246119108</v>
      </c>
      <c r="F15" s="5" t="s">
        <v>56</v>
      </c>
      <c r="G15" s="12" t="str">
        <f t="shared" si="4"/>
        <v>55648.6700</v>
      </c>
      <c r="H15" s="34">
        <f t="shared" si="5"/>
        <v>613</v>
      </c>
      <c r="I15" s="45" t="s">
        <v>83</v>
      </c>
      <c r="J15" s="46" t="s">
        <v>84</v>
      </c>
      <c r="K15" s="45" t="s">
        <v>85</v>
      </c>
      <c r="L15" s="45" t="s">
        <v>86</v>
      </c>
      <c r="M15" s="46" t="s">
        <v>73</v>
      </c>
      <c r="N15" s="46" t="s">
        <v>56</v>
      </c>
      <c r="O15" s="47" t="s">
        <v>81</v>
      </c>
      <c r="P15" s="48" t="s">
        <v>87</v>
      </c>
    </row>
    <row r="16" spans="1:16" ht="12.75" customHeight="1" thickBot="1">
      <c r="A16" s="34" t="str">
        <f t="shared" si="0"/>
        <v>IBVS 6029 </v>
      </c>
      <c r="B16" s="5" t="str">
        <f t="shared" si="1"/>
        <v>I</v>
      </c>
      <c r="C16" s="34">
        <f t="shared" si="2"/>
        <v>56000.7039</v>
      </c>
      <c r="D16" s="12" t="str">
        <f t="shared" si="3"/>
        <v>vis</v>
      </c>
      <c r="E16" s="44">
        <f>VLOOKUP(C16,A!C$21:E$973,3,FALSE)</f>
        <v>15864.963203395324</v>
      </c>
      <c r="F16" s="5" t="s">
        <v>56</v>
      </c>
      <c r="G16" s="12" t="str">
        <f t="shared" si="4"/>
        <v>56000.7039</v>
      </c>
      <c r="H16" s="34">
        <f t="shared" si="5"/>
        <v>797</v>
      </c>
      <c r="I16" s="45" t="s">
        <v>88</v>
      </c>
      <c r="J16" s="46" t="s">
        <v>89</v>
      </c>
      <c r="K16" s="45" t="s">
        <v>90</v>
      </c>
      <c r="L16" s="45" t="s">
        <v>91</v>
      </c>
      <c r="M16" s="46" t="s">
        <v>73</v>
      </c>
      <c r="N16" s="46" t="s">
        <v>56</v>
      </c>
      <c r="O16" s="47" t="s">
        <v>81</v>
      </c>
      <c r="P16" s="48" t="s">
        <v>92</v>
      </c>
    </row>
    <row r="17" spans="2:6" ht="12.75">
      <c r="B17" s="5"/>
      <c r="F17" s="5"/>
    </row>
    <row r="18" spans="2:6" ht="12.75">
      <c r="B18" s="5"/>
      <c r="F18" s="5"/>
    </row>
    <row r="19" spans="2:6" ht="12.75">
      <c r="B19" s="5"/>
      <c r="F19" s="5"/>
    </row>
    <row r="20" spans="2:6" ht="12.75">
      <c r="B20" s="5"/>
      <c r="F20" s="5"/>
    </row>
    <row r="21" spans="2:6" ht="12.75">
      <c r="B21" s="5"/>
      <c r="F21" s="5"/>
    </row>
    <row r="22" spans="2:6" ht="12.75">
      <c r="B22" s="5"/>
      <c r="F22" s="5"/>
    </row>
    <row r="23" spans="2:6" ht="12.75">
      <c r="B23" s="5"/>
      <c r="F23" s="5"/>
    </row>
    <row r="24" spans="2:6" ht="12.75">
      <c r="B24" s="5"/>
      <c r="F24" s="5"/>
    </row>
    <row r="25" spans="2:6" ht="12.75">
      <c r="B25" s="5"/>
      <c r="F25" s="5"/>
    </row>
    <row r="26" spans="2:6" ht="12.75">
      <c r="B26" s="5"/>
      <c r="F26" s="5"/>
    </row>
    <row r="27" spans="2:6" ht="12.75">
      <c r="B27" s="5"/>
      <c r="F27" s="5"/>
    </row>
    <row r="28" spans="2:6" ht="12.75">
      <c r="B28" s="5"/>
      <c r="F28" s="5"/>
    </row>
    <row r="29" spans="2:6" ht="12.75">
      <c r="B29" s="5"/>
      <c r="F29" s="5"/>
    </row>
    <row r="30" spans="2:6" ht="12.75">
      <c r="B30" s="5"/>
      <c r="F30" s="5"/>
    </row>
    <row r="31" spans="2:6" ht="12.75">
      <c r="B31" s="5"/>
      <c r="F31" s="5"/>
    </row>
    <row r="32" spans="2:6" ht="12.75">
      <c r="B32" s="5"/>
      <c r="F32" s="5"/>
    </row>
    <row r="33" spans="2:6" ht="12.75">
      <c r="B33" s="5"/>
      <c r="F33" s="5"/>
    </row>
    <row r="34" spans="2:6" ht="12.75">
      <c r="B34" s="5"/>
      <c r="F34" s="5"/>
    </row>
    <row r="35" spans="2:6" ht="12.75">
      <c r="B35" s="5"/>
      <c r="F35" s="5"/>
    </row>
    <row r="36" spans="2:6" ht="12.75">
      <c r="B36" s="5"/>
      <c r="F36" s="5"/>
    </row>
    <row r="37" spans="2:6" ht="12.75">
      <c r="B37" s="5"/>
      <c r="F37" s="5"/>
    </row>
    <row r="38" spans="2:6" ht="12.75">
      <c r="B38" s="5"/>
      <c r="F38" s="5"/>
    </row>
    <row r="39" spans="2:6" ht="12.75">
      <c r="B39" s="5"/>
      <c r="F39" s="5"/>
    </row>
    <row r="40" spans="2:6" ht="12.75">
      <c r="B40" s="5"/>
      <c r="F40" s="5"/>
    </row>
    <row r="41" spans="2:6" ht="12.75">
      <c r="B41" s="5"/>
      <c r="F41" s="5"/>
    </row>
    <row r="42" spans="2:6" ht="12.75">
      <c r="B42" s="5"/>
      <c r="F42" s="5"/>
    </row>
    <row r="43" spans="2:6" ht="12.75">
      <c r="B43" s="5"/>
      <c r="F43" s="5"/>
    </row>
    <row r="44" spans="2:6" ht="12.75">
      <c r="B44" s="5"/>
      <c r="F44" s="5"/>
    </row>
    <row r="45" spans="2:6" ht="12.75">
      <c r="B45" s="5"/>
      <c r="F45" s="5"/>
    </row>
    <row r="46" spans="2:6" ht="12.75">
      <c r="B46" s="5"/>
      <c r="F46" s="5"/>
    </row>
    <row r="47" spans="2:6" ht="12.75">
      <c r="B47" s="5"/>
      <c r="F47" s="5"/>
    </row>
    <row r="48" spans="2:6" ht="12.75">
      <c r="B48" s="5"/>
      <c r="F48" s="5"/>
    </row>
    <row r="49" spans="2:6" ht="12.75">
      <c r="B49" s="5"/>
      <c r="F49" s="5"/>
    </row>
    <row r="50" spans="2:6" ht="12.75">
      <c r="B50" s="5"/>
      <c r="F50" s="5"/>
    </row>
    <row r="51" spans="2:6" ht="12.75">
      <c r="B51" s="5"/>
      <c r="F51" s="5"/>
    </row>
    <row r="52" spans="2:6" ht="12.75">
      <c r="B52" s="5"/>
      <c r="F52" s="5"/>
    </row>
    <row r="53" spans="2:6" ht="12.75">
      <c r="B53" s="5"/>
      <c r="F53" s="5"/>
    </row>
    <row r="54" spans="2:6" ht="12.75">
      <c r="B54" s="5"/>
      <c r="F54" s="5"/>
    </row>
    <row r="55" spans="2:6" ht="12.75">
      <c r="B55" s="5"/>
      <c r="F55" s="5"/>
    </row>
    <row r="56" spans="2:6" ht="12.75">
      <c r="B56" s="5"/>
      <c r="F56" s="5"/>
    </row>
    <row r="57" spans="2:6" ht="12.75">
      <c r="B57" s="5"/>
      <c r="F57" s="5"/>
    </row>
    <row r="58" spans="2:6" ht="12.75">
      <c r="B58" s="5"/>
      <c r="F58" s="5"/>
    </row>
    <row r="59" spans="2:6" ht="12.75">
      <c r="B59" s="5"/>
      <c r="F59" s="5"/>
    </row>
    <row r="60" spans="2:6" ht="12.75">
      <c r="B60" s="5"/>
      <c r="F60" s="5"/>
    </row>
    <row r="61" spans="2:6" ht="12.75">
      <c r="B61" s="5"/>
      <c r="F61" s="5"/>
    </row>
    <row r="62" spans="2:6" ht="12.75">
      <c r="B62" s="5"/>
      <c r="F62" s="5"/>
    </row>
    <row r="63" spans="2:6" ht="12.75">
      <c r="B63" s="5"/>
      <c r="F63" s="5"/>
    </row>
    <row r="64" spans="2:6" ht="12.75">
      <c r="B64" s="5"/>
      <c r="F64" s="5"/>
    </row>
    <row r="65" spans="2:6" ht="12.75">
      <c r="B65" s="5"/>
      <c r="F65" s="5"/>
    </row>
    <row r="66" spans="2:6" ht="12.75">
      <c r="B66" s="5"/>
      <c r="F66" s="5"/>
    </row>
    <row r="67" spans="2:6" ht="12.75">
      <c r="B67" s="5"/>
      <c r="F67" s="5"/>
    </row>
    <row r="68" spans="2:6" ht="12.75">
      <c r="B68" s="5"/>
      <c r="F68" s="5"/>
    </row>
    <row r="69" spans="2:6" ht="12.75">
      <c r="B69" s="5"/>
      <c r="F69" s="5"/>
    </row>
    <row r="70" spans="2:6" ht="12.75">
      <c r="B70" s="5"/>
      <c r="F70" s="5"/>
    </row>
    <row r="71" spans="2:6" ht="12.75">
      <c r="B71" s="5"/>
      <c r="F71" s="5"/>
    </row>
    <row r="72" spans="2:6" ht="12.75">
      <c r="B72" s="5"/>
      <c r="F72" s="5"/>
    </row>
    <row r="73" spans="2:6" ht="12.75">
      <c r="B73" s="5"/>
      <c r="F73" s="5"/>
    </row>
    <row r="74" spans="2:6" ht="12.75">
      <c r="B74" s="5"/>
      <c r="F74" s="5"/>
    </row>
    <row r="75" spans="2:6" ht="12.75">
      <c r="B75" s="5"/>
      <c r="F75" s="5"/>
    </row>
    <row r="76" spans="2:6" ht="12.75">
      <c r="B76" s="5"/>
      <c r="F76" s="5"/>
    </row>
    <row r="77" spans="2:6" ht="12.75">
      <c r="B77" s="5"/>
      <c r="F77" s="5"/>
    </row>
    <row r="78" spans="2:6" ht="12.75">
      <c r="B78" s="5"/>
      <c r="F78" s="5"/>
    </row>
    <row r="79" spans="2:6" ht="12.75">
      <c r="B79" s="5"/>
      <c r="F79" s="5"/>
    </row>
    <row r="80" spans="2:6" ht="12.75">
      <c r="B80" s="5"/>
      <c r="F80" s="5"/>
    </row>
    <row r="81" spans="2:6" ht="12.75">
      <c r="B81" s="5"/>
      <c r="F81" s="5"/>
    </row>
    <row r="82" spans="2:6" ht="12.75">
      <c r="B82" s="5"/>
      <c r="F82" s="5"/>
    </row>
    <row r="83" spans="2:6" ht="12.75">
      <c r="B83" s="5"/>
      <c r="F83" s="5"/>
    </row>
    <row r="84" spans="2:6" ht="12.75">
      <c r="B84" s="5"/>
      <c r="F84" s="5"/>
    </row>
    <row r="85" spans="2:6" ht="12.75">
      <c r="B85" s="5"/>
      <c r="F85" s="5"/>
    </row>
    <row r="86" spans="2:6" ht="12.75">
      <c r="B86" s="5"/>
      <c r="F86" s="5"/>
    </row>
    <row r="87" spans="2:6" ht="12.75">
      <c r="B87" s="5"/>
      <c r="F87" s="5"/>
    </row>
    <row r="88" spans="2:6" ht="12.75">
      <c r="B88" s="5"/>
      <c r="F88" s="5"/>
    </row>
    <row r="89" spans="2:6" ht="12.75">
      <c r="B89" s="5"/>
      <c r="F89" s="5"/>
    </row>
    <row r="90" spans="2:6" ht="12.75">
      <c r="B90" s="5"/>
      <c r="F90" s="5"/>
    </row>
    <row r="91" spans="2:6" ht="12.75">
      <c r="B91" s="5"/>
      <c r="F91" s="5"/>
    </row>
    <row r="92" spans="2:6" ht="12.75">
      <c r="B92" s="5"/>
      <c r="F92" s="5"/>
    </row>
    <row r="93" spans="2:6" ht="12.75">
      <c r="B93" s="5"/>
      <c r="F93" s="5"/>
    </row>
    <row r="94" spans="2:6" ht="12.75">
      <c r="B94" s="5"/>
      <c r="F94" s="5"/>
    </row>
    <row r="95" spans="2:6" ht="12.75">
      <c r="B95" s="5"/>
      <c r="F95" s="5"/>
    </row>
    <row r="96" spans="2:6" ht="12.75">
      <c r="B96" s="5"/>
      <c r="F96" s="5"/>
    </row>
    <row r="97" spans="2:6" ht="12.75">
      <c r="B97" s="5"/>
      <c r="F97" s="5"/>
    </row>
    <row r="98" spans="2:6" ht="12.75">
      <c r="B98" s="5"/>
      <c r="F98" s="5"/>
    </row>
    <row r="99" spans="2:6" ht="12.75">
      <c r="B99" s="5"/>
      <c r="F99" s="5"/>
    </row>
    <row r="100" spans="2:6" ht="12.75">
      <c r="B100" s="5"/>
      <c r="F100" s="5"/>
    </row>
    <row r="101" spans="2:6" ht="12.75">
      <c r="B101" s="5"/>
      <c r="F101" s="5"/>
    </row>
    <row r="102" spans="2:6" ht="12.75">
      <c r="B102" s="5"/>
      <c r="F102" s="5"/>
    </row>
    <row r="103" spans="2:6" ht="12.75">
      <c r="B103" s="5"/>
      <c r="F103" s="5"/>
    </row>
    <row r="104" spans="2:6" ht="12.75">
      <c r="B104" s="5"/>
      <c r="F104" s="5"/>
    </row>
    <row r="105" spans="2:6" ht="12.75">
      <c r="B105" s="5"/>
      <c r="F105" s="5"/>
    </row>
    <row r="106" spans="2:6" ht="12.75">
      <c r="B106" s="5"/>
      <c r="F106" s="5"/>
    </row>
    <row r="107" spans="2:6" ht="12.75">
      <c r="B107" s="5"/>
      <c r="F107" s="5"/>
    </row>
    <row r="108" spans="2:6" ht="12.75">
      <c r="B108" s="5"/>
      <c r="F108" s="5"/>
    </row>
    <row r="109" spans="2:6" ht="12.75">
      <c r="B109" s="5"/>
      <c r="F109" s="5"/>
    </row>
    <row r="110" spans="2:6" ht="12.75">
      <c r="B110" s="5"/>
      <c r="F110" s="5"/>
    </row>
    <row r="111" spans="2:6" ht="12.75">
      <c r="B111" s="5"/>
      <c r="F111" s="5"/>
    </row>
    <row r="112" spans="2:6" ht="12.75">
      <c r="B112" s="5"/>
      <c r="F112" s="5"/>
    </row>
    <row r="113" spans="2:6" ht="12.75">
      <c r="B113" s="5"/>
      <c r="F113" s="5"/>
    </row>
    <row r="114" spans="2:6" ht="12.75">
      <c r="B114" s="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</sheetData>
  <sheetProtection/>
  <hyperlinks>
    <hyperlink ref="P12" r:id="rId1" display="http://www.konkoly.hu/cgi-bin/IBVS?5583"/>
    <hyperlink ref="P13" r:id="rId2" display="http://www.bav-astro.de/sfs/BAVM_link.php?BAVMnr=201"/>
    <hyperlink ref="P14" r:id="rId3" display="http://www.konkoly.hu/cgi-bin/IBVS?5894"/>
    <hyperlink ref="P15" r:id="rId4" display="http://www.konkoly.hu/cgi-bin/IBVS?5992"/>
    <hyperlink ref="P16" r:id="rId5" display="http://www.konkoly.hu/cgi-bin/IBVS?6029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2022-11-12T23:24:42Z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