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20" yWindow="60" windowWidth="7725" windowHeight="104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<sst xmlns="http://schemas.openxmlformats.org/spreadsheetml/2006/main" count="58" uniqueCount="52">
  <si>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</si>
  <si>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</si>
  <si>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</si>
  <si>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</si>
  <si>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</si>
  <si>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</si>
  <si>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</si>
  <si>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</si>
  <si>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</si>
  <si>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</si>
  <si>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</si>
  <si>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</si>
  <si>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</si>
  <si>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</si>
  <si>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</si>
  <si>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</si>
  <si>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</si>
  <si>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</si>
  <si>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</si>
  <si>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</si>
  <si>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</si>
  <si>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</si>
  <si>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</si>
  <si>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</si>
  <si>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</si>
  <si>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</si>
  <si>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</si>
  <si>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</si>
  <si>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</si>
  <si>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</si>
  <si>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</si>
  <si>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</si>
  <si>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</si>
  <si>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</si>
  <si>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</si>
  <si>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</si>
  <si>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</si>
  <si>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pg</t>
  </si>
  <si>
    <t>vis</t>
  </si>
  <si>
    <t>PE</t>
  </si>
  <si>
    <t>CCD</t>
  </si>
  <si>
    <t>NO Com</t>
  </si>
  <si>
    <t>G2531-0414</t>
  </si>
  <si>
    <t>EA</t>
  </si>
  <si>
    <t>pr_0</t>
  </si>
  <si>
    <t>A5mF0</t>
  </si>
  <si>
    <t>NO</t>
  </si>
  <si>
    <t>NO Com / GSC 2531-0414</t>
  </si>
  <si>
    <t>VSX</t>
  </si>
  <si>
    <t>GCVS</t>
  </si>
  <si>
    <t>JAVSO..45..215</t>
  </si>
  <si>
    <t>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</si>
</sst>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sz val="7.35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62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1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b/>
      <sz val="10"/>
      <color indexed="30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sz val="12"/>
      <color rgb="FFFF0000"/>
      <name val="Arial"/>
      <family val="2"/>
    </font>
    <font>
      <b/>
      <sz val="10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NumberFormat="1" applyFont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0" fontId="13" fillId="34" borderId="11" xfId="0" applyFont="1" applyFill="1" applyBorder="1" applyAlignment="1">
      <alignment horizontal="left" vertical="center"/>
    </xf>
    <xf numFmtId="0" fontId="1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1" xfId="0" applyNumberFormat="1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33" borderId="11" xfId="0" applyFont="1" applyFill="1" applyBorder="1" applyAlignment="1">
      <alignment vertical="center"/>
    </xf>
    <xf numFmtId="0" fontId="45" fillId="0" borderId="0" xfId="57" applyFont="1" applyAlignment="1">
      <alignment horizontal="left" vertical="center"/>
      <protection/>
    </xf>
    <xf numFmtId="0" fontId="45" fillId="0" borderId="0" xfId="57" applyFont="1" applyAlignment="1">
      <alignment horizontal="center" vertical="center"/>
      <protection/>
    </xf>
    <xf numFmtId="0" fontId="45" fillId="0" borderId="0" xfId="57" applyFont="1" applyAlignment="1">
      <alignment horizontal="left"/>
      <protection/>
    </xf>
    <xf numFmtId="0" fontId="0" fillId="35" borderId="0" xfId="0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 Cam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58375149"/>
        <c:axId val="55614294"/>
      </c:scatterChart>
      <c:valAx>
        <c:axId val="583751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14294"/>
        <c:crosses val="autoZero"/>
        <c:crossBetween val="midCat"/>
        <c:dispUnits/>
      </c:valAx>
      <c:valAx>
        <c:axId val="556142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7514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72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243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spans="1:20" ht="20.25">
      <c r="A1" s="1" t="s">
        <v>47</v>
      </c>
      <c r="F1" s="37" t="s">
        <v>41</v>
      </c>
      <c r="G1" s="30">
        <v>0</v>
      </c>
      <c r="H1" s="38"/>
      <c r="I1" s="39" t="s">
        <v>42</v>
      </c>
      <c r="J1" s="37" t="s">
        <v>41</v>
      </c>
      <c r="K1" s="40">
        <v>12.410776</v>
      </c>
      <c r="L1" s="32">
        <v>30.26136</v>
      </c>
      <c r="M1" s="33">
        <v>48052.220000000205</v>
      </c>
      <c r="N1" s="33">
        <v>2.7044</v>
      </c>
      <c r="O1" s="31" t="s">
        <v>43</v>
      </c>
      <c r="P1" s="41">
        <v>6.94</v>
      </c>
      <c r="Q1" s="41">
        <v>7.02</v>
      </c>
      <c r="R1" s="42" t="s">
        <v>44</v>
      </c>
      <c r="S1" s="31" t="s">
        <v>45</v>
      </c>
      <c r="T1" s="41" t="s">
        <v>46</v>
      </c>
    </row>
    <row r="2" spans="1:4" ht="12.75">
      <c r="A2" t="s">
        <v>23</v>
      </c>
      <c r="B2" t="s">
        <v>43</v>
      </c>
      <c r="C2" s="29"/>
      <c r="D2" s="3"/>
    </row>
    <row r="3" ht="13.5" thickBot="1"/>
    <row r="4" spans="1:4" ht="14.25" thickBot="1" thickTop="1">
      <c r="A4" s="5" t="s">
        <v>0</v>
      </c>
      <c r="C4" s="26">
        <v>51497.718</v>
      </c>
      <c r="D4" s="27">
        <v>0.43075</v>
      </c>
    </row>
    <row r="5" spans="1:5" ht="13.5" thickTop="1">
      <c r="A5" s="9" t="s">
        <v>28</v>
      </c>
      <c r="B5" s="10"/>
      <c r="C5" s="11">
        <v>-9.5</v>
      </c>
      <c r="D5" s="10" t="s">
        <v>29</v>
      </c>
      <c r="E5" s="10"/>
    </row>
    <row r="6" ht="12.75">
      <c r="A6" s="5" t="s">
        <v>1</v>
      </c>
    </row>
    <row r="7" spans="1:4" ht="12.75">
      <c r="A7" t="s">
        <v>2</v>
      </c>
      <c r="C7" s="8">
        <v>48052.220000000205</v>
      </c>
      <c r="D7" s="28" t="s">
        <v>49</v>
      </c>
    </row>
    <row r="8" spans="1:6" ht="12.75">
      <c r="A8" t="s">
        <v>3</v>
      </c>
      <c r="C8" s="8">
        <v>0.430754</v>
      </c>
      <c r="D8" s="28" t="s">
        <v>49</v>
      </c>
      <c r="E8">
        <v>0.430754</v>
      </c>
      <c r="F8" t="s">
        <v>48</v>
      </c>
    </row>
    <row r="9" spans="1:4" ht="12.75">
      <c r="A9" s="24" t="s">
        <v>32</v>
      </c>
      <c r="B9" s="36">
        <v>22</v>
      </c>
      <c r="C9" s="22" t="str">
        <f>"F"&amp;B9</f>
        <v>F22</v>
      </c>
      <c r="D9" s="23" t="str">
        <f>"G"&amp;B9</f>
        <v>G22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INTERCEPT(INDIRECT($D$9):G992,INDIRECT($C$9):F992)</f>
        <v>-0.15422763105973503</v>
      </c>
      <c r="D11" s="3"/>
      <c r="E11" s="10"/>
    </row>
    <row r="12" spans="1:5" ht="12.75">
      <c r="A12" s="10" t="s">
        <v>16</v>
      </c>
      <c r="B12" s="10"/>
      <c r="C12" s="21">
        <f ca="1">SLOPE(INDIRECT($D$9):G992,INDIRECT($C$9):F992)</f>
        <v>6.373500544723832E-06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(C7+C11)+(C8+C12)*INT(MAX(F21:F3533))</f>
        <v>57817.8342</v>
      </c>
      <c r="E15" s="14" t="s">
        <v>34</v>
      </c>
      <c r="F15" s="34">
        <v>1</v>
      </c>
    </row>
    <row r="16" spans="1:6" ht="12.75">
      <c r="A16" s="16" t="s">
        <v>4</v>
      </c>
      <c r="B16" s="10"/>
      <c r="C16" s="17">
        <f>+C8+C12</f>
        <v>0.43076037350054475</v>
      </c>
      <c r="E16" s="14" t="s">
        <v>30</v>
      </c>
      <c r="F16" s="35">
        <f ca="1">NOW()+15018.5+$C$5/24</f>
        <v>59896.60712835648</v>
      </c>
    </row>
    <row r="17" spans="1:6" ht="13.5" thickBot="1">
      <c r="A17" s="14" t="s">
        <v>27</v>
      </c>
      <c r="B17" s="10"/>
      <c r="C17" s="10">
        <f>COUNT(C21:C2191)</f>
        <v>3</v>
      </c>
      <c r="E17" s="14" t="s">
        <v>35</v>
      </c>
      <c r="F17" s="15">
        <f>ROUND(2*(F16-$C$7)/$C$8,0)/2+F15</f>
        <v>27498</v>
      </c>
    </row>
    <row r="18" spans="1:6" ht="14.25" thickBot="1" thickTop="1">
      <c r="A18" s="16" t="s">
        <v>5</v>
      </c>
      <c r="B18" s="10"/>
      <c r="C18" s="19">
        <f>+C15</f>
        <v>57817.8342</v>
      </c>
      <c r="D18" s="20">
        <f>+C16</f>
        <v>0.43076037350054475</v>
      </c>
      <c r="E18" s="14" t="s">
        <v>36</v>
      </c>
      <c r="F18" s="23">
        <f>ROUND(2*(F16-$C$15)/$C$16,0)/2+F15</f>
        <v>4827</v>
      </c>
    </row>
    <row r="19" spans="5:6" ht="13.5" thickTop="1">
      <c r="E19" s="14" t="s">
        <v>31</v>
      </c>
      <c r="F19" s="18">
        <f>+$C$15+$C$16*F18-15018.5-$C$5/24</f>
        <v>44879.01035622046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37</v>
      </c>
      <c r="I20" s="7" t="s">
        <v>38</v>
      </c>
      <c r="J20" s="7" t="s">
        <v>39</v>
      </c>
      <c r="K20" s="7" t="s">
        <v>40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U20" s="25" t="s">
        <v>33</v>
      </c>
    </row>
    <row r="21" spans="1:17" ht="12.75">
      <c r="A21" t="s">
        <v>49</v>
      </c>
      <c r="C21" s="8">
        <v>48052.220000000205</v>
      </c>
      <c r="D21" s="8" t="s">
        <v>13</v>
      </c>
      <c r="E21">
        <f>+(C21-C$7)/C$8</f>
        <v>0</v>
      </c>
      <c r="F21" s="46">
        <f>ROUND(2*E21,0)/2+0.5</f>
        <v>0.5</v>
      </c>
      <c r="G21">
        <f>+C21-(C$7+F21*C$8)</f>
        <v>-0.21537700000044424</v>
      </c>
      <c r="I21">
        <f>+G21</f>
        <v>-0.21537700000044424</v>
      </c>
      <c r="O21">
        <f>+C$11+C$12*$F21</f>
        <v>-0.15422444430946267</v>
      </c>
      <c r="Q21" s="2">
        <f>+C21-15018.5</f>
        <v>33033.720000000205</v>
      </c>
    </row>
    <row r="22" spans="1:17" ht="12.75">
      <c r="A22" t="s">
        <v>48</v>
      </c>
      <c r="C22" s="8">
        <v>51497.718</v>
      </c>
      <c r="D22" s="8"/>
      <c r="E22">
        <f>+(C22-C$7)/C$8</f>
        <v>7998.760313310603</v>
      </c>
      <c r="F22">
        <f>ROUND(2*E22,0)/2</f>
        <v>7999</v>
      </c>
      <c r="G22">
        <f>+C22-(C$7+F22*C$8)</f>
        <v>-0.10324600020248909</v>
      </c>
      <c r="I22">
        <f>+G22</f>
        <v>-0.10324600020248909</v>
      </c>
      <c r="O22">
        <f>+C$11+C$12*$F22</f>
        <v>-0.10324600020248909</v>
      </c>
      <c r="Q22" s="2">
        <f>+C22-15018.5</f>
        <v>36479.218</v>
      </c>
    </row>
    <row r="23" spans="1:17" ht="12.75">
      <c r="A23" s="43" t="s">
        <v>50</v>
      </c>
      <c r="B23" s="44" t="s">
        <v>51</v>
      </c>
      <c r="C23" s="45">
        <v>57817.8342</v>
      </c>
      <c r="D23" s="45">
        <v>0.0004</v>
      </c>
      <c r="E23">
        <f>+(C23-C$7)/C$8</f>
        <v>22670.977402414817</v>
      </c>
      <c r="F23">
        <f>ROUND(2*E23,0)/2</f>
        <v>22671</v>
      </c>
      <c r="G23">
        <f>+C23-(C$7+F23*C$8)</f>
        <v>-0.00973400021030102</v>
      </c>
      <c r="K23">
        <f>+G23</f>
        <v>-0.00973400021030102</v>
      </c>
      <c r="O23">
        <f>+C$11+C$12*$F23</f>
        <v>-0.00973400021030102</v>
      </c>
      <c r="Q23" s="2">
        <f>+C23-15018.5</f>
        <v>42799.3342</v>
      </c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2022-11-13T01:34:23Z</dcterms:modified>
  <cp:category/>
  <cp:version/>
  <cp:contentType/>
  <cp:contentStatus/>
</cp:coreProperties>
</file>