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0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<sst xmlns="http://schemas.openxmlformats.org/spreadsheetml/2006/main" count="49" uniqueCount="45">
  <si>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</si>
  <si>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</si>
  <si>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</si>
  <si>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</si>
  <si>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</si>
  <si>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</si>
  <si>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</si>
  <si>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</si>
  <si>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</si>
  <si>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</si>
  <si>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</si>
  <si>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</si>
  <si>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</si>
  <si>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</si>
  <si>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</si>
  <si>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</si>
  <si>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</si>
  <si>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</si>
  <si>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</si>
  <si>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</si>
  <si>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</si>
  <si>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</si>
  <si>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</si>
  <si>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</si>
  <si>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</si>
  <si>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</si>
  <si>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</si>
  <si>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</si>
  <si>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</si>
  <si>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</si>
  <si>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</si>
  <si>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</si>
  <si>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</si>
  <si>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</si>
  <si>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</si>
  <si>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</si>
  <si>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</si>
  <si>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</si>
  <si>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V454 CrA / GSC 7890-0691</t>
  </si>
  <si>
    <t>OEJV 0073</t>
  </si>
  <si>
    <t>I</t>
  </si>
  <si>
    <t>EA/DM</t>
  </si>
  <si>
    <t>OEJV</t>
  </si>
  <si>
    <t>OEJV 0048</t>
  </si>
  <si>
    <t>II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</si>
</sst>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22" fontId="6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V454 CrA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0.005</c:v>
                  </c:pt>
                  <c:pt idx="2">
                    <c:v>0.004</c:v>
                  </c:pt>
                  <c:pt idx="3">
                    <c:v>0.007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0.005</c:v>
                  </c:pt>
                  <c:pt idx="2">
                    <c:v>0.004</c:v>
                  </c:pt>
                  <c:pt idx="3">
                    <c:v>0.007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0.004</c:v>
                  </c:pt>
                  <c:pt idx="3">
                    <c:v>0.007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0.004</c:v>
                  </c:pt>
                  <c:pt idx="3">
                    <c:v>0.007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0.004</c:v>
                  </c:pt>
                  <c:pt idx="3">
                    <c:v>0.007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0.004</c:v>
                  </c:pt>
                  <c:pt idx="3">
                    <c:v>0.007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0.004</c:v>
                  </c:pt>
                  <c:pt idx="3">
                    <c:v>0.007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0.004</c:v>
                  </c:pt>
                  <c:pt idx="3">
                    <c:v>0.007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0.004</c:v>
                  </c:pt>
                  <c:pt idx="3">
                    <c:v>0.007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0.004</c:v>
                  </c:pt>
                  <c:pt idx="3">
                    <c:v>0.007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0.004</c:v>
                  </c:pt>
                  <c:pt idx="3">
                    <c:v>0.007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0.004</c:v>
                  </c:pt>
                  <c:pt idx="3">
                    <c:v>0.007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0.004</c:v>
                  </c:pt>
                  <c:pt idx="3">
                    <c:v>0.007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0.005</c:v>
                  </c:pt>
                  <c:pt idx="2">
                    <c:v>0.004</c:v>
                  </c:pt>
                  <c:pt idx="3">
                    <c:v>0.007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21591555"/>
        <c:axId val="60106268"/>
      </c:scatterChart>
      <c:valAx>
        <c:axId val="21591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06268"/>
        <c:crosses val="autoZero"/>
        <c:crossBetween val="midCat"/>
        <c:dispUnits/>
      </c:valAx>
      <c:valAx>
        <c:axId val="60106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9155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3375"/>
          <c:w val="0.68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16</xdr:col>
      <xdr:colOff>152400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242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0039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38</v>
      </c>
    </row>
    <row r="2" spans="1:4" ht="12.75">
      <c r="A2" t="s">
        <v>25</v>
      </c>
      <c r="B2" t="s">
        <v>41</v>
      </c>
      <c r="C2" s="3"/>
      <c r="D2" s="3"/>
    </row>
    <row r="3" ht="13.5" thickBot="1"/>
    <row r="4" spans="1:4" ht="14.25" thickBot="1" thickTop="1">
      <c r="A4" s="5" t="s">
        <v>0</v>
      </c>
      <c r="C4" s="8">
        <v>31264.46</v>
      </c>
      <c r="D4" s="9">
        <v>2.396874</v>
      </c>
    </row>
    <row r="6" ht="12.75">
      <c r="A6" s="5" t="s">
        <v>1</v>
      </c>
    </row>
    <row r="7" spans="1:3" ht="12.75">
      <c r="A7" t="s">
        <v>2</v>
      </c>
      <c r="C7">
        <f>+C4</f>
        <v>31264.46</v>
      </c>
    </row>
    <row r="8" spans="1:3" ht="12.75">
      <c r="A8" t="s">
        <v>3</v>
      </c>
      <c r="C8">
        <f>+D4</f>
        <v>2.396874</v>
      </c>
    </row>
    <row r="9" spans="1:5" ht="12.75">
      <c r="A9" s="11" t="s">
        <v>31</v>
      </c>
      <c r="B9" s="12"/>
      <c r="C9" s="13">
        <v>-9.5</v>
      </c>
      <c r="D9" s="12" t="s">
        <v>32</v>
      </c>
      <c r="E9" s="12"/>
    </row>
    <row r="10" spans="1:5" ht="13.5" thickBot="1">
      <c r="A10" s="12"/>
      <c r="B10" s="12"/>
      <c r="C10" s="4" t="s">
        <v>21</v>
      </c>
      <c r="D10" s="4" t="s">
        <v>22</v>
      </c>
      <c r="E10" s="12"/>
    </row>
    <row r="11" spans="1:7" ht="12.75">
      <c r="A11" s="12" t="s">
        <v>16</v>
      </c>
      <c r="B11" s="12"/>
      <c r="C11" s="24">
        <f ca="1">INTERCEPT(INDIRECT($G$11):G992,INDIRECT($F$11):F992)</f>
        <v>-6.012721293563588</v>
      </c>
      <c r="D11" s="3"/>
      <c r="E11" s="12"/>
      <c r="F11" s="25" t="str">
        <f>"F"&amp;E19</f>
        <v>F22</v>
      </c>
      <c r="G11" s="26" t="str">
        <f>"G"&amp;E19</f>
        <v>G22</v>
      </c>
    </row>
    <row r="12" spans="1:5" ht="12.75">
      <c r="A12" s="12" t="s">
        <v>17</v>
      </c>
      <c r="B12" s="12"/>
      <c r="C12" s="24">
        <f ca="1">SLOPE(INDIRECT($G$11):G992,INDIRECT($F$11):F992)</f>
        <v>0.0006005392128708083</v>
      </c>
      <c r="D12" s="3"/>
      <c r="E12" s="12"/>
    </row>
    <row r="13" spans="1:5" ht="12.75">
      <c r="A13" s="12" t="s">
        <v>20</v>
      </c>
      <c r="B13" s="12"/>
      <c r="C13" s="3" t="s">
        <v>14</v>
      </c>
      <c r="D13" s="3"/>
      <c r="E13" s="12"/>
    </row>
    <row r="14" spans="1:5" ht="12.75">
      <c r="A14" s="12"/>
      <c r="B14" s="12"/>
      <c r="C14" s="12"/>
      <c r="D14" s="12"/>
      <c r="E14" s="12"/>
    </row>
    <row r="15" spans="1:5" ht="12.75">
      <c r="A15" s="14" t="s">
        <v>18</v>
      </c>
      <c r="B15" s="12"/>
      <c r="C15" s="15">
        <f>(C7+C11)+(C8+C12)*INT(MAX(F21:F3533))</f>
        <v>54269.407906071574</v>
      </c>
      <c r="D15" s="16" t="s">
        <v>33</v>
      </c>
      <c r="E15" s="17">
        <f ca="1">TODAY()+15018.5-B9/24</f>
        <v>59896.5</v>
      </c>
    </row>
    <row r="16" spans="1:5" ht="12.75">
      <c r="A16" s="18" t="s">
        <v>4</v>
      </c>
      <c r="B16" s="12"/>
      <c r="C16" s="19">
        <f>+C8+C12</f>
        <v>2.3974745392128707</v>
      </c>
      <c r="D16" s="16" t="s">
        <v>34</v>
      </c>
      <c r="E16" s="17">
        <f>ROUND(2*(E15-C15)/C16,0)/2+1</f>
        <v>2348</v>
      </c>
    </row>
    <row r="17" spans="1:5" ht="13.5" thickBot="1">
      <c r="A17" s="16" t="s">
        <v>30</v>
      </c>
      <c r="B17" s="12"/>
      <c r="C17" s="12">
        <f>COUNT(C21:C2191)</f>
        <v>4</v>
      </c>
      <c r="D17" s="16" t="s">
        <v>35</v>
      </c>
      <c r="E17" s="20">
        <f>+C15+C16*E16-15018.5-C9/24</f>
        <v>44880.57395747673</v>
      </c>
    </row>
    <row r="18" spans="1:5" ht="14.25" thickBot="1" thickTop="1">
      <c r="A18" s="18" t="s">
        <v>5</v>
      </c>
      <c r="B18" s="12"/>
      <c r="C18" s="21">
        <f>+C15</f>
        <v>54269.407906071574</v>
      </c>
      <c r="D18" s="22">
        <f>+C16</f>
        <v>2.3974745392128707</v>
      </c>
      <c r="E18" s="23" t="s">
        <v>36</v>
      </c>
    </row>
    <row r="19" spans="1:5" ht="13.5" thickTop="1">
      <c r="A19" s="27" t="s">
        <v>37</v>
      </c>
      <c r="E19" s="28">
        <v>22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12</v>
      </c>
      <c r="I20" s="7" t="s">
        <v>42</v>
      </c>
      <c r="J20" s="7" t="s">
        <v>19</v>
      </c>
      <c r="K20" s="7" t="s">
        <v>26</v>
      </c>
      <c r="L20" s="7" t="s">
        <v>27</v>
      </c>
      <c r="M20" s="7" t="s">
        <v>28</v>
      </c>
      <c r="N20" s="7" t="s">
        <v>29</v>
      </c>
      <c r="O20" s="7" t="s">
        <v>24</v>
      </c>
      <c r="P20" s="6" t="s">
        <v>23</v>
      </c>
      <c r="Q20" s="4" t="s">
        <v>15</v>
      </c>
    </row>
    <row r="21" spans="1:17" ht="12.75">
      <c r="A21" t="s">
        <v>12</v>
      </c>
      <c r="C21" s="10">
        <f>+C4</f>
        <v>31264.46</v>
      </c>
      <c r="D21" s="10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-6.012721293563588</v>
      </c>
      <c r="Q21" s="2">
        <f>+C21-15018.5</f>
        <v>16245.96</v>
      </c>
    </row>
    <row r="22" spans="1:17" ht="12.75">
      <c r="A22" s="31" t="s">
        <v>43</v>
      </c>
      <c r="B22" s="32" t="s">
        <v>44</v>
      </c>
      <c r="C22" s="33">
        <v>53920.578</v>
      </c>
      <c r="D22" s="33">
        <v>0.005</v>
      </c>
      <c r="E22">
        <f>+(C22-C$7)/C$8</f>
        <v>9452.360866695539</v>
      </c>
      <c r="F22">
        <f>ROUND(2*E22,0)/2</f>
        <v>9452.5</v>
      </c>
      <c r="G22">
        <f>+C22-(C$7+F22*C$8)</f>
        <v>-0.33348499999556225</v>
      </c>
      <c r="I22">
        <f>+G22</f>
        <v>-0.33348499999556225</v>
      </c>
      <c r="O22">
        <f>+C$11+C$12*$F22</f>
        <v>-0.3361243839022725</v>
      </c>
      <c r="Q22" s="2">
        <f>+C22-15018.5</f>
        <v>38902.078</v>
      </c>
    </row>
    <row r="23" spans="1:17" ht="12.75">
      <c r="A23" s="31" t="s">
        <v>43</v>
      </c>
      <c r="B23" s="32" t="s">
        <v>44</v>
      </c>
      <c r="C23" s="33">
        <v>53932.56</v>
      </c>
      <c r="D23" s="33">
        <v>0.004</v>
      </c>
      <c r="E23">
        <f>+(C23-C$7)/C$8</f>
        <v>9457.35987790764</v>
      </c>
      <c r="F23">
        <f>ROUND(2*E23,0)/2</f>
        <v>9457.5</v>
      </c>
      <c r="G23">
        <f>+C23-(C$7+F23*C$8)</f>
        <v>-0.33585499999753665</v>
      </c>
      <c r="I23">
        <f>+G23</f>
        <v>-0.33585499999753665</v>
      </c>
      <c r="O23">
        <f>+C$11+C$12*$F23</f>
        <v>-0.3331216878379184</v>
      </c>
      <c r="Q23" s="2">
        <f>+C23-15018.5</f>
        <v>38914.06</v>
      </c>
    </row>
    <row r="24" spans="1:17" ht="12.75">
      <c r="A24" s="29" t="s">
        <v>39</v>
      </c>
      <c r="B24" s="30" t="s">
        <v>40</v>
      </c>
      <c r="C24" s="29">
        <v>54269.40799999982</v>
      </c>
      <c r="D24" s="29">
        <v>0.007</v>
      </c>
      <c r="E24">
        <f>+(C24-C$7)/C$8</f>
        <v>9597.896259878418</v>
      </c>
      <c r="F24">
        <f>ROUND(2*E24,0)/2</f>
        <v>9598</v>
      </c>
      <c r="G24">
        <f>+C24-(C$7+F24*C$8)</f>
        <v>-0.2486520001766621</v>
      </c>
      <c r="I24">
        <f>+G24</f>
        <v>-0.2486520001766621</v>
      </c>
      <c r="O24">
        <f>+C$11+C$12*$F24</f>
        <v>-0.24874592842956922</v>
      </c>
      <c r="Q24" s="2">
        <f>+C24-15018.5</f>
        <v>39250.90799999982</v>
      </c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2022-11-13T03:24:23Z</dcterms:modified>
  <cp:category/>
  <cp:version/>
  <cp:contentType/>
  <cp:contentStatus/>
</cp:coreProperties>
</file>