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75" windowHeight="1369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<sst xmlns="http://schemas.openxmlformats.org/spreadsheetml/2006/main" count="72" uniqueCount="52">
  <si>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</si>
  <si>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</si>
  <si>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</si>
  <si>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</si>
  <si>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</si>
  <si>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</si>
  <si>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</si>
  <si>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</si>
  <si>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</si>
  <si>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</si>
  <si>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</si>
  <si>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</si>
  <si>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</si>
  <si>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</si>
  <si>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</si>
  <si>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</si>
  <si>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</si>
  <si>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</si>
  <si>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</si>
  <si>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</si>
  <si>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</si>
  <si>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</si>
  <si>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</si>
  <si>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</si>
  <si>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</si>
  <si>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</si>
  <si>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</si>
  <si>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</si>
  <si>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</si>
  <si>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</si>
  <si>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</si>
  <si>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</si>
  <si>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</si>
  <si>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</si>
  <si>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</si>
  <si>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</si>
  <si>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not avail.</t>
  </si>
  <si>
    <t>GCVS 4 Eph.</t>
  </si>
  <si>
    <t>UX CrB / GSC 2580-1971</t>
  </si>
  <si>
    <t>EA</t>
  </si>
  <si>
    <t>OEJV 0107</t>
  </si>
  <si>
    <t>I</t>
  </si>
  <si>
    <t>OEJV</t>
  </si>
  <si>
    <t>Add cycle</t>
  </si>
  <si>
    <t>Old Cycle</t>
  </si>
  <si>
    <t>OEJV 0137</t>
  </si>
  <si>
    <t>IBVS 6033</t>
  </si>
  <si>
    <t>IBVS</t>
  </si>
  <si>
    <t>OEJV 0160</t>
  </si>
  <si>
    <t>II</t>
  </si>
  <si>
    <t>OEJV 0165</t>
  </si>
  <si>
    <t>OEJV 0168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</si>
</sst>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8" fillId="34" borderId="0" xfId="0" applyFont="1" applyFill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UX CrB --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0.0002</c:v>
                  </c:pt>
                  <c:pt idx="3">
                    <c:v>0.0001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0.0001</c:v>
                  </c:pt>
                  <c:pt idx="7">
                    <c:v>0.0005</c:v>
                  </c:pt>
                  <c:pt idx="8">
                    <c:v>0.00049</c:v>
                  </c:pt>
                  <c:pt idx="9">
                    <c:v>0.0003</c:v>
                  </c:pt>
                  <c:pt idx="10">
                    <c:v>0.00025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3353103"/>
        <c:axId val="54633608"/>
      </c:scatterChart>
      <c:valAx>
        <c:axId val="43353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3608"/>
        <c:crosses val="autoZero"/>
        <c:crossBetween val="midCat"/>
        <c:dispUnits/>
      </c:valAx>
      <c:valAx>
        <c:axId val="5463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31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934"/>
          <c:w val="0.664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2"/>
      <c r="F1" s="32"/>
      <c r="G1" s="33" t="s">
        <v>39</v>
      </c>
      <c r="H1" s="34" t="s">
        <v>40</v>
      </c>
      <c r="I1" s="30" t="s">
        <v>36</v>
      </c>
      <c r="J1" s="30" t="s">
        <v>36</v>
      </c>
      <c r="K1" s="35">
        <v>51426.704</v>
      </c>
      <c r="L1" s="35">
        <v>0.65064</v>
      </c>
    </row>
    <row r="2" spans="1:3" ht="12.75">
      <c r="A2" t="s">
        <v>23</v>
      </c>
      <c r="B2" t="s">
        <v>39</v>
      </c>
      <c r="C2" s="9"/>
    </row>
    <row r="3" ht="13.5" thickBot="1"/>
    <row r="4" spans="1:7" ht="14.25" thickBot="1" thickTop="1">
      <c r="A4" s="29" t="s">
        <v>37</v>
      </c>
      <c r="C4" s="7" t="s">
        <v>36</v>
      </c>
      <c r="D4" s="8" t="s">
        <v>36</v>
      </c>
      <c r="F4" s="25" t="str">
        <f>"F"&amp;E19</f>
        <v>F21</v>
      </c>
      <c r="G4" s="26" t="str">
        <f>"G"&amp;E19</f>
        <v>G21</v>
      </c>
    </row>
    <row r="5" ht="13.5" thickTop="1"/>
    <row r="6" ht="12.75">
      <c r="A6" s="4" t="s">
        <v>0</v>
      </c>
    </row>
    <row r="7" spans="1:3" ht="12.75">
      <c r="A7" t="s">
        <v>1</v>
      </c>
      <c r="C7">
        <v>51426.704</v>
      </c>
    </row>
    <row r="8" spans="1:4" ht="12.75">
      <c r="A8" t="s">
        <v>2</v>
      </c>
      <c r="C8">
        <v>0.65064</v>
      </c>
      <c r="D8" s="31" t="s">
        <v>40</v>
      </c>
    </row>
    <row r="9" spans="1:5" ht="12.75">
      <c r="A9" s="10" t="s">
        <v>29</v>
      </c>
      <c r="B9" s="11"/>
      <c r="C9" s="12">
        <v>-9.5</v>
      </c>
      <c r="D9" s="11" t="s">
        <v>30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0.5944558129025376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-9.39401546767603E-05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43</v>
      </c>
      <c r="E13" s="12">
        <v>1</v>
      </c>
    </row>
    <row r="14" spans="1:5" ht="12.75">
      <c r="A14" s="11"/>
      <c r="B14" s="11"/>
      <c r="C14" s="11"/>
      <c r="D14" s="16" t="s">
        <v>31</v>
      </c>
      <c r="E14" s="17">
        <f ca="1">NOW()+15018.5+$C$9/24</f>
        <v>59896.69667858796</v>
      </c>
    </row>
    <row r="15" spans="1:5" ht="12.75">
      <c r="A15" s="14" t="s">
        <v>16</v>
      </c>
      <c r="B15" s="11"/>
      <c r="C15" s="15">
        <f>(C7+C11)+(C8+C12)*INT(MAX(F21:F3533))</f>
        <v>56778.039798040685</v>
      </c>
      <c r="D15" s="16" t="s">
        <v>44</v>
      </c>
      <c r="E15" s="17">
        <f>ROUND(2*(E14-$C$7)/$C$8,0)/2+E13</f>
        <v>13019</v>
      </c>
    </row>
    <row r="16" spans="1:5" ht="12.75">
      <c r="A16" s="18" t="s">
        <v>3</v>
      </c>
      <c r="B16" s="11"/>
      <c r="C16" s="19">
        <f>+C8+C12</f>
        <v>0.6505460598453232</v>
      </c>
      <c r="D16" s="16" t="s">
        <v>32</v>
      </c>
      <c r="E16" s="26">
        <f>ROUND(2*(E14-$C$15)/$C$16,0)/2+E13</f>
        <v>4795</v>
      </c>
    </row>
    <row r="17" spans="1:5" ht="13.5" thickBot="1">
      <c r="A17" s="16" t="s">
        <v>28</v>
      </c>
      <c r="B17" s="11"/>
      <c r="C17" s="11">
        <f>COUNT(C21:C2191)</f>
        <v>12</v>
      </c>
      <c r="D17" s="16" t="s">
        <v>33</v>
      </c>
      <c r="E17" s="20">
        <f>+$C$15+$C$16*E16-15018.5-$C$9/24</f>
        <v>44879.30398833234</v>
      </c>
    </row>
    <row r="18" spans="1:5" ht="14.25" thickBot="1" thickTop="1">
      <c r="A18" s="18" t="s">
        <v>4</v>
      </c>
      <c r="B18" s="11"/>
      <c r="C18" s="21">
        <f>+C15</f>
        <v>56778.039798040685</v>
      </c>
      <c r="D18" s="22">
        <f>+C16</f>
        <v>0.6505460598453232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42</v>
      </c>
      <c r="I20" s="6" t="s">
        <v>47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9" t="s">
        <v>40</v>
      </c>
      <c r="C21" s="9">
        <v>51426.704</v>
      </c>
      <c r="D21" s="9" t="s">
        <v>12</v>
      </c>
      <c r="E21">
        <f aca="true" t="shared" si="0" ref="E21:E32">+(C21-C$7)/C$8</f>
        <v>0</v>
      </c>
      <c r="F21" s="40">
        <f>ROUND(2*E21,0)/2-1</f>
        <v>-1</v>
      </c>
      <c r="G21">
        <f aca="true" t="shared" si="1" ref="G21:G32">+C21-(C$7+F21*C$8)</f>
        <v>0.6506399999998393</v>
      </c>
      <c r="H21">
        <f>+G21</f>
        <v>0.6506399999998393</v>
      </c>
      <c r="O21">
        <f aca="true" t="shared" si="2" ref="O21:O32">+C$11+C$12*$F21</f>
        <v>0.5945497530572144</v>
      </c>
      <c r="Q21" s="2">
        <f aca="true" t="shared" si="3" ref="Q21:Q32">+C21-15018.5</f>
        <v>36408.204</v>
      </c>
    </row>
    <row r="22" spans="1:17" ht="12.75">
      <c r="A22" s="36" t="s">
        <v>40</v>
      </c>
      <c r="B22" s="37" t="s">
        <v>41</v>
      </c>
      <c r="C22" s="38">
        <v>54941.53393</v>
      </c>
      <c r="D22" s="38">
        <v>0.0001</v>
      </c>
      <c r="E22">
        <f t="shared" si="0"/>
        <v>5402.111659289315</v>
      </c>
      <c r="F22">
        <f aca="true" t="shared" si="4" ref="F22:F32">ROUND(2*E22,0)/2</f>
        <v>5402</v>
      </c>
      <c r="G22">
        <f t="shared" si="1"/>
        <v>0.07265000000188593</v>
      </c>
      <c r="H22">
        <f>+G22</f>
        <v>0.07265000000188593</v>
      </c>
      <c r="O22">
        <f t="shared" si="2"/>
        <v>0.08699109733867838</v>
      </c>
      <c r="Q22" s="2">
        <f t="shared" si="3"/>
        <v>39923.03393</v>
      </c>
    </row>
    <row r="23" spans="1:17" ht="12.75">
      <c r="A23" s="41" t="s">
        <v>45</v>
      </c>
      <c r="B23" s="42" t="s">
        <v>41</v>
      </c>
      <c r="C23" s="43">
        <v>55265.48632</v>
      </c>
      <c r="D23" s="43">
        <v>0.0002</v>
      </c>
      <c r="E23">
        <f t="shared" si="0"/>
        <v>5900.009713512858</v>
      </c>
      <c r="F23">
        <f t="shared" si="4"/>
        <v>5900</v>
      </c>
      <c r="G23">
        <f t="shared" si="1"/>
        <v>0.006320000007690396</v>
      </c>
      <c r="H23">
        <f>+G23</f>
        <v>0.006320000007690396</v>
      </c>
      <c r="O23">
        <f t="shared" si="2"/>
        <v>0.04020890030965174</v>
      </c>
      <c r="Q23" s="2">
        <f t="shared" si="3"/>
        <v>40246.98632</v>
      </c>
    </row>
    <row r="24" spans="1:17" ht="12.75">
      <c r="A24" s="47" t="s">
        <v>48</v>
      </c>
      <c r="B24" s="48" t="s">
        <v>41</v>
      </c>
      <c r="C24" s="49">
        <v>55690.51876</v>
      </c>
      <c r="D24" s="49">
        <v>0.0001</v>
      </c>
      <c r="E24">
        <f t="shared" si="0"/>
        <v>6553.262572236569</v>
      </c>
      <c r="F24">
        <f t="shared" si="4"/>
        <v>6553.5</v>
      </c>
      <c r="G24">
        <f t="shared" si="1"/>
        <v>-0.15447999999742024</v>
      </c>
      <c r="H24">
        <f>+G24</f>
        <v>-0.15447999999742024</v>
      </c>
      <c r="O24">
        <f t="shared" si="2"/>
        <v>-0.021180990771611063</v>
      </c>
      <c r="Q24" s="2">
        <f t="shared" si="3"/>
        <v>40672.01876</v>
      </c>
    </row>
    <row r="25" spans="1:17" ht="12.75">
      <c r="A25" s="47" t="s">
        <v>48</v>
      </c>
      <c r="B25" s="48" t="s">
        <v>41</v>
      </c>
      <c r="C25" s="49">
        <v>55692.50512</v>
      </c>
      <c r="D25" s="49">
        <v>0.0003</v>
      </c>
      <c r="E25">
        <f t="shared" si="0"/>
        <v>6556.315504733806</v>
      </c>
      <c r="F25">
        <f t="shared" si="4"/>
        <v>6556.5</v>
      </c>
      <c r="G25">
        <f t="shared" si="1"/>
        <v>-0.1200399999943329</v>
      </c>
      <c r="H25">
        <f>+G25</f>
        <v>-0.1200399999943329</v>
      </c>
      <c r="O25">
        <f t="shared" si="2"/>
        <v>-0.02146281123564131</v>
      </c>
      <c r="Q25" s="2">
        <f t="shared" si="3"/>
        <v>40674.00512</v>
      </c>
    </row>
    <row r="26" spans="1:17" ht="12.75">
      <c r="A26" s="44" t="s">
        <v>46</v>
      </c>
      <c r="B26" s="45" t="s">
        <v>41</v>
      </c>
      <c r="C26" s="46">
        <v>56058.4798</v>
      </c>
      <c r="D26" s="46">
        <v>0.0004</v>
      </c>
      <c r="E26">
        <f t="shared" si="0"/>
        <v>7118.799643428014</v>
      </c>
      <c r="F26">
        <f t="shared" si="4"/>
        <v>7119</v>
      </c>
      <c r="G26">
        <f t="shared" si="1"/>
        <v>-0.13035999999556225</v>
      </c>
      <c r="I26">
        <f>+G26</f>
        <v>-0.13035999999556225</v>
      </c>
      <c r="O26">
        <f t="shared" si="2"/>
        <v>-0.07430414824131903</v>
      </c>
      <c r="Q26" s="2">
        <f t="shared" si="3"/>
        <v>41039.9798</v>
      </c>
    </row>
    <row r="27" spans="1:17" ht="12.75">
      <c r="A27" s="47" t="s">
        <v>48</v>
      </c>
      <c r="B27" s="48" t="s">
        <v>49</v>
      </c>
      <c r="C27" s="49">
        <v>56073.5288</v>
      </c>
      <c r="D27" s="49">
        <v>0.0001</v>
      </c>
      <c r="E27">
        <f t="shared" si="0"/>
        <v>7141.929177425308</v>
      </c>
      <c r="F27">
        <f t="shared" si="4"/>
        <v>7142</v>
      </c>
      <c r="G27">
        <f t="shared" si="1"/>
        <v>-0.046080000000074506</v>
      </c>
      <c r="H27">
        <f aca="true" t="shared" si="5" ref="H27:H32">+G27</f>
        <v>-0.046080000000074506</v>
      </c>
      <c r="O27">
        <f t="shared" si="2"/>
        <v>-0.07646477179888456</v>
      </c>
      <c r="Q27" s="2">
        <f t="shared" si="3"/>
        <v>41055.0288</v>
      </c>
    </row>
    <row r="28" spans="1:17" ht="12.75">
      <c r="A28" s="47" t="s">
        <v>48</v>
      </c>
      <c r="B28" s="48" t="s">
        <v>49</v>
      </c>
      <c r="C28" s="49">
        <v>56354.60087</v>
      </c>
      <c r="D28" s="49">
        <v>0.0005</v>
      </c>
      <c r="E28">
        <f t="shared" si="0"/>
        <v>7573.922399483592</v>
      </c>
      <c r="F28">
        <f t="shared" si="4"/>
        <v>7574</v>
      </c>
      <c r="G28">
        <f t="shared" si="1"/>
        <v>-0.05048999999416992</v>
      </c>
      <c r="H28">
        <f t="shared" si="5"/>
        <v>-0.05048999999416992</v>
      </c>
      <c r="O28">
        <f t="shared" si="2"/>
        <v>-0.11704691861924499</v>
      </c>
      <c r="Q28" s="2">
        <f t="shared" si="3"/>
        <v>41336.10087</v>
      </c>
    </row>
    <row r="29" spans="1:17" ht="12.75">
      <c r="A29" s="50" t="s">
        <v>50</v>
      </c>
      <c r="B29" s="51"/>
      <c r="C29" s="50">
        <v>56354.6057</v>
      </c>
      <c r="D29" s="50">
        <v>0.00049</v>
      </c>
      <c r="E29">
        <f t="shared" si="0"/>
        <v>7573.929822943566</v>
      </c>
      <c r="F29">
        <f t="shared" si="4"/>
        <v>7574</v>
      </c>
      <c r="G29">
        <f t="shared" si="1"/>
        <v>-0.04565999999613268</v>
      </c>
      <c r="H29">
        <f t="shared" si="5"/>
        <v>-0.04565999999613268</v>
      </c>
      <c r="O29">
        <f t="shared" si="2"/>
        <v>-0.11704691861924499</v>
      </c>
      <c r="Q29" s="2">
        <f t="shared" si="3"/>
        <v>41336.1057</v>
      </c>
    </row>
    <row r="30" spans="1:17" ht="12.75">
      <c r="A30" s="47" t="s">
        <v>48</v>
      </c>
      <c r="B30" s="48" t="s">
        <v>41</v>
      </c>
      <c r="C30" s="49">
        <v>56406.56095</v>
      </c>
      <c r="D30" s="49">
        <v>0.0003</v>
      </c>
      <c r="E30">
        <f t="shared" si="0"/>
        <v>7653.782352760361</v>
      </c>
      <c r="F30">
        <f t="shared" si="4"/>
        <v>7654</v>
      </c>
      <c r="G30">
        <f t="shared" si="1"/>
        <v>-0.14160999999876367</v>
      </c>
      <c r="H30">
        <f t="shared" si="5"/>
        <v>-0.14160999999876367</v>
      </c>
      <c r="O30">
        <f t="shared" si="2"/>
        <v>-0.12456213099338576</v>
      </c>
      <c r="Q30" s="2">
        <f t="shared" si="3"/>
        <v>41388.06095</v>
      </c>
    </row>
    <row r="31" spans="1:17" ht="12.75">
      <c r="A31" s="50" t="s">
        <v>50</v>
      </c>
      <c r="B31" s="51"/>
      <c r="C31" s="50">
        <v>56406.56794</v>
      </c>
      <c r="D31" s="50">
        <v>0.00025</v>
      </c>
      <c r="E31">
        <f t="shared" si="0"/>
        <v>7653.79309602853</v>
      </c>
      <c r="F31">
        <f t="shared" si="4"/>
        <v>7654</v>
      </c>
      <c r="G31">
        <f t="shared" si="1"/>
        <v>-0.13461999999708496</v>
      </c>
      <c r="H31">
        <f t="shared" si="5"/>
        <v>-0.13461999999708496</v>
      </c>
      <c r="O31">
        <f t="shared" si="2"/>
        <v>-0.12456213099338576</v>
      </c>
      <c r="Q31" s="2">
        <f t="shared" si="3"/>
        <v>41388.06794</v>
      </c>
    </row>
    <row r="32" spans="1:17" ht="12.75">
      <c r="A32" s="50" t="s">
        <v>51</v>
      </c>
      <c r="B32" s="51" t="s">
        <v>41</v>
      </c>
      <c r="C32" s="52">
        <v>56778.50392</v>
      </c>
      <c r="D32" s="50">
        <v>0.0004</v>
      </c>
      <c r="E32">
        <f t="shared" si="0"/>
        <v>8225.439444239526</v>
      </c>
      <c r="F32">
        <f t="shared" si="4"/>
        <v>8225.5</v>
      </c>
      <c r="G32">
        <f t="shared" si="1"/>
        <v>-0.03939999999420252</v>
      </c>
      <c r="H32">
        <f t="shared" si="5"/>
        <v>-0.03939999999420252</v>
      </c>
      <c r="O32">
        <f t="shared" si="2"/>
        <v>-0.17824892939115433</v>
      </c>
      <c r="Q32" s="2">
        <f t="shared" si="3"/>
        <v>41760.00392</v>
      </c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2022-11-13T03:43:13Z</dcterms:modified>
  <cp:category/>
  <cp:version/>
  <cp:contentType/>
  <cp:contentStatus/>
</cp:coreProperties>
</file>