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<sst xmlns="http://schemas.openxmlformats.org/spreadsheetml/2006/main" count="55" uniqueCount="51">
  <si>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</si>
  <si>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</si>
  <si>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</si>
  <si>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</si>
  <si>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</si>
  <si>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</si>
  <si>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</si>
  <si>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</si>
  <si>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</si>
  <si>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</si>
  <si>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</si>
  <si>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</si>
  <si>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</si>
  <si>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</si>
  <si>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</si>
  <si>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</si>
  <si>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</si>
  <si>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</si>
  <si>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</si>
  <si>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</si>
  <si>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</si>
  <si>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</si>
  <si>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</si>
  <si>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</si>
  <si>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</si>
  <si>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</si>
  <si>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</si>
  <si>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</si>
  <si>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</si>
  <si>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BBSAG</t>
  </si>
  <si>
    <t>Locher K</t>
  </si>
  <si>
    <t>BBSAG Bull.78</t>
  </si>
  <si>
    <t>B</t>
  </si>
  <si>
    <t>BBSAG Bull.80</t>
  </si>
  <si>
    <t>IBVS 5583</t>
  </si>
  <si>
    <t>I</t>
  </si>
  <si>
    <t>IBVS</t>
  </si>
  <si>
    <t>EA</t>
  </si>
  <si>
    <t># of data points:</t>
  </si>
  <si>
    <t>EE Cyg / na</t>
  </si>
  <si>
    <t xml:space="preserve">19 30 32.4 +28 32 19 </t>
  </si>
  <si>
    <t>Ref: IBVS 4675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</si>
  <si>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</si>
  <si>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</si>
  <si>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</si>
  <si>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</si>
  <si>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</si>
  <si>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</si>
  <si>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Add cycle</t>
  </si>
  <si>
    <t>Old Cycle</t>
  </si>
  <si>
    <t>Start of linear fit &gt;&gt;&gt;&gt;&gt;&gt;&gt;&gt;&gt;&gt;&gt;&gt;&gt;&gt;&gt;&gt;&gt;&gt;&gt;&gt;&gt;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</si>
</sst>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12"/>
      <name val="Arial Unicode MS"/>
      <family val="0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EE Cyg - O-C Diagr.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0.0054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55402245"/>
        <c:axId val="28858158"/>
      </c:scatterChart>
      <c:valAx>
        <c:axId val="554022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8158"/>
        <c:crosses val="autoZero"/>
        <c:crossBetween val="midCat"/>
        <c:dispUnits/>
      </c:valAx>
      <c:valAx>
        <c:axId val="28858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0224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625"/>
          <c:y val="0.92925"/>
          <c:w val="0.9937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38100</xdr:rowOff>
    </xdr:from>
    <xdr:to>
      <xdr:col>13</xdr:col>
      <xdr:colOff>66675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95725" y="3810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2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3" ht="20.25">
      <c r="A1" s="1" t="s">
        <v>39</v>
      </c>
      <c r="C1" s="16" t="s">
        <v>40</v>
      </c>
    </row>
    <row r="2" spans="1:3" ht="12.75">
      <c r="A2" t="s">
        <v>25</v>
      </c>
      <c r="B2" s="12" t="s">
        <v>37</v>
      </c>
      <c r="C2" s="17" t="s">
        <v>41</v>
      </c>
    </row>
    <row r="4" spans="1:4" ht="12.75">
      <c r="A4" s="6" t="s">
        <v>0</v>
      </c>
      <c r="C4" s="3">
        <v>33924.423</v>
      </c>
      <c r="D4" s="4">
        <v>2.8330995</v>
      </c>
    </row>
    <row r="6" ht="12.75">
      <c r="A6" s="6" t="s">
        <v>1</v>
      </c>
    </row>
    <row r="7" spans="1:3" ht="12.75">
      <c r="A7" t="s">
        <v>2</v>
      </c>
      <c r="C7">
        <f>+C4</f>
        <v>33924.423</v>
      </c>
    </row>
    <row r="8" spans="1:3" ht="12.75">
      <c r="A8" t="s">
        <v>3</v>
      </c>
      <c r="C8">
        <f>+D4</f>
        <v>2.8330995</v>
      </c>
    </row>
    <row r="9" spans="1:5" ht="12.75">
      <c r="A9" s="18" t="s">
        <v>42</v>
      </c>
      <c r="B9" s="19"/>
      <c r="C9" s="20">
        <v>-9.5</v>
      </c>
      <c r="D9" s="19" t="s">
        <v>43</v>
      </c>
      <c r="E9" s="19"/>
    </row>
    <row r="10" spans="1:5" ht="13.5" thickBot="1">
      <c r="A10" s="19"/>
      <c r="B10" s="19"/>
      <c r="C10" s="5" t="s">
        <v>21</v>
      </c>
      <c r="D10" s="5" t="s">
        <v>22</v>
      </c>
      <c r="E10" s="19"/>
    </row>
    <row r="11" spans="1:7" ht="12.75">
      <c r="A11" s="19" t="s">
        <v>16</v>
      </c>
      <c r="B11" s="19"/>
      <c r="C11" s="34">
        <f ca="1">INTERCEPT(INDIRECT($G$11):G992,INDIRECT($F$11):F992)</f>
        <v>-0.06672258323251824</v>
      </c>
      <c r="D11" s="21"/>
      <c r="E11" s="19"/>
      <c r="F11" s="35" t="str">
        <f>"F"&amp;E19</f>
        <v>F21</v>
      </c>
      <c r="G11" s="11" t="str">
        <f>"G"&amp;E19</f>
        <v>G21</v>
      </c>
    </row>
    <row r="12" spans="1:5" ht="12.75">
      <c r="A12" s="19" t="s">
        <v>17</v>
      </c>
      <c r="B12" s="19"/>
      <c r="C12" s="34">
        <f ca="1">SLOPE(INDIRECT($G$11):G992,INDIRECT($F$11):F992)</f>
        <v>3.3886146404852667E-06</v>
      </c>
      <c r="D12" s="21"/>
      <c r="E12" s="19"/>
    </row>
    <row r="13" spans="1:5" ht="12.75">
      <c r="A13" s="19" t="s">
        <v>20</v>
      </c>
      <c r="B13" s="19"/>
      <c r="C13" s="21" t="s">
        <v>14</v>
      </c>
      <c r="D13" s="24" t="s">
        <v>48</v>
      </c>
      <c r="E13" s="20">
        <v>1</v>
      </c>
    </row>
    <row r="14" spans="1:5" ht="12.75">
      <c r="A14" s="19"/>
      <c r="B14" s="19"/>
      <c r="C14" s="19"/>
      <c r="D14" s="24" t="s">
        <v>44</v>
      </c>
      <c r="E14" s="25">
        <f ca="1">NOW()+15018.5+$C$9/24</f>
        <v>59896.750025925925</v>
      </c>
    </row>
    <row r="15" spans="1:5" ht="12.75">
      <c r="A15" s="22" t="s">
        <v>18</v>
      </c>
      <c r="B15" s="19"/>
      <c r="C15" s="23">
        <f>(C7+C11)+(C8+C12)*INT(MAX(F21:F3533))</f>
        <v>52815.48633869919</v>
      </c>
      <c r="D15" s="24" t="s">
        <v>49</v>
      </c>
      <c r="E15" s="25">
        <f>ROUND(2*(E14-$C$7)/$C$8,0)/2+E13</f>
        <v>9168.5</v>
      </c>
    </row>
    <row r="16" spans="1:5" ht="12.75">
      <c r="A16" s="26" t="s">
        <v>4</v>
      </c>
      <c r="B16" s="19"/>
      <c r="C16" s="27">
        <f>+C8+C12</f>
        <v>2.8331028886146403</v>
      </c>
      <c r="D16" s="24" t="s">
        <v>45</v>
      </c>
      <c r="E16" s="11">
        <f>ROUND(2*(E14-$C$15)/$C$16,0)/2+E13</f>
        <v>2500.5</v>
      </c>
    </row>
    <row r="17" spans="1:5" ht="13.5" thickBot="1">
      <c r="A17" s="24" t="s">
        <v>38</v>
      </c>
      <c r="B17" s="19"/>
      <c r="C17" s="19">
        <f>COUNT(C21:C2191)</f>
        <v>4</v>
      </c>
      <c r="D17" s="24" t="s">
        <v>46</v>
      </c>
      <c r="E17" s="28">
        <f>+$C$15+$C$16*E16-15018.5-$C$9/24</f>
        <v>44881.55594501344</v>
      </c>
    </row>
    <row r="18" spans="1:5" ht="12.75">
      <c r="A18" s="26" t="s">
        <v>5</v>
      </c>
      <c r="B18" s="19"/>
      <c r="C18" s="29">
        <f>+C15</f>
        <v>52815.48633869919</v>
      </c>
      <c r="D18" s="30">
        <f>+C16</f>
        <v>2.8331028886146403</v>
      </c>
      <c r="E18" s="31" t="s">
        <v>47</v>
      </c>
    </row>
    <row r="19" spans="1:5" ht="13.5" thickTop="1">
      <c r="A19" s="36" t="s">
        <v>50</v>
      </c>
      <c r="E19" s="37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29</v>
      </c>
      <c r="J20" s="8" t="s">
        <v>36</v>
      </c>
      <c r="K20" s="8" t="s">
        <v>19</v>
      </c>
      <c r="L20" s="8" t="s">
        <v>26</v>
      </c>
      <c r="M20" s="8" t="s">
        <v>27</v>
      </c>
      <c r="N20" s="8" t="s">
        <v>28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32">
        <v>33924.423</v>
      </c>
      <c r="D21" s="13" t="s">
        <v>14</v>
      </c>
      <c r="E21">
        <f>+(C21-C$7)/C$8</f>
        <v>0</v>
      </c>
      <c r="F21">
        <f>ROUND(2*E21,0)/2</f>
        <v>0</v>
      </c>
      <c r="H21" s="11">
        <v>0</v>
      </c>
      <c r="O21">
        <f>+C$11+C$12*F21</f>
        <v>-0.06672258323251824</v>
      </c>
      <c r="Q21" s="2">
        <f>+C21-15018.5</f>
        <v>18905.923000000003</v>
      </c>
    </row>
    <row r="22" spans="1:30" ht="12.75">
      <c r="A22" t="s">
        <v>31</v>
      </c>
      <c r="C22" s="32">
        <v>46296.518</v>
      </c>
      <c r="D22" s="13"/>
      <c r="E22">
        <f>+(C22-C$7)/C$8</f>
        <v>4366.98216917549</v>
      </c>
      <c r="F22">
        <f>ROUND(2*E22,0)/2</f>
        <v>4367</v>
      </c>
      <c r="G22">
        <f>+C22-(C$7+F22*C$8)</f>
        <v>-0.0505165000067791</v>
      </c>
      <c r="I22">
        <f>+G22</f>
        <v>-0.0505165000067791</v>
      </c>
      <c r="O22">
        <f>+C$11+C$12*F22</f>
        <v>-0.05192450309751909</v>
      </c>
      <c r="Q22" s="2">
        <f>+C22-15018.5</f>
        <v>31278.017999999996</v>
      </c>
      <c r="AA22">
        <v>7</v>
      </c>
      <c r="AB22" t="s">
        <v>30</v>
      </c>
      <c r="AD22" t="s">
        <v>32</v>
      </c>
    </row>
    <row r="23" spans="1:30" ht="12.75">
      <c r="A23" t="s">
        <v>33</v>
      </c>
      <c r="C23" s="32">
        <v>46568.493</v>
      </c>
      <c r="D23" s="13"/>
      <c r="E23">
        <f>+(C23-C$7)/C$8</f>
        <v>4462.981268395269</v>
      </c>
      <c r="F23">
        <f>ROUND(2*E23,0)/2</f>
        <v>4463</v>
      </c>
      <c r="G23">
        <f>+C23-(C$7+F23*C$8)</f>
        <v>-0.05306849999760743</v>
      </c>
      <c r="I23">
        <f>+G23</f>
        <v>-0.05306849999760743</v>
      </c>
      <c r="O23">
        <f>+C$11+C$12*F23</f>
        <v>-0.0515991960920325</v>
      </c>
      <c r="Q23" s="2">
        <f>+C23-15018.5</f>
        <v>31549.993000000002</v>
      </c>
      <c r="AA23">
        <v>6</v>
      </c>
      <c r="AB23" t="s">
        <v>30</v>
      </c>
      <c r="AD23" t="s">
        <v>32</v>
      </c>
    </row>
    <row r="24" spans="1:17" ht="12.75">
      <c r="A24" s="9" t="s">
        <v>34</v>
      </c>
      <c r="B24" s="10" t="s">
        <v>35</v>
      </c>
      <c r="C24" s="33">
        <v>52815.4864</v>
      </c>
      <c r="D24" s="15">
        <v>0.0054</v>
      </c>
      <c r="E24">
        <f>+(C24-C$7)/C$8</f>
        <v>6667.984446010456</v>
      </c>
      <c r="F24">
        <f>ROUND(2*E24,0)/2</f>
        <v>6668</v>
      </c>
      <c r="G24">
        <f>+C24-(C$7+F24*C$8)</f>
        <v>-0.04406599999492755</v>
      </c>
      <c r="J24">
        <f>+G24</f>
        <v>-0.04406599999492755</v>
      </c>
      <c r="O24">
        <f>+C$11+C$12*F24</f>
        <v>-0.04412730080976249</v>
      </c>
      <c r="Q24" s="2">
        <f>+C24-15018.5</f>
        <v>37796.9864</v>
      </c>
    </row>
    <row r="25" spans="3:17" ht="12.75">
      <c r="C25" s="14"/>
      <c r="D25" s="13"/>
      <c r="Q25" s="2"/>
    </row>
    <row r="26" spans="3:17" ht="12.75">
      <c r="C26" s="13"/>
      <c r="D26" s="13"/>
      <c r="Q26" s="2"/>
    </row>
    <row r="27" spans="3:17" ht="12.75">
      <c r="C27" s="13"/>
      <c r="D27" s="13"/>
      <c r="Q27" s="2"/>
    </row>
    <row r="28" spans="3:4" ht="12.75">
      <c r="C28" s="13"/>
      <c r="D28" s="13"/>
    </row>
    <row r="29" spans="3:4" ht="12.75">
      <c r="C29" s="13"/>
      <c r="D29" s="13"/>
    </row>
    <row r="30" spans="3:4" ht="12.75">
      <c r="C30" s="13"/>
      <c r="D30" s="13"/>
    </row>
    <row r="31" spans="3:4" ht="12.75">
      <c r="C31" s="13"/>
      <c r="D31" s="13"/>
    </row>
    <row r="32" spans="3:4" ht="12.75">
      <c r="C32" s="13"/>
      <c r="D32" s="13"/>
    </row>
    <row r="33" spans="3:4" ht="12.75">
      <c r="C33" s="13"/>
      <c r="D33" s="13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2022-11-13T05:00:02Z</dcterms:modified>
  <cp:category/>
  <cp:version/>
  <cp:contentType/>
  <cp:contentStatus/>
</cp:coreProperties>
</file>