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65" yWindow="32760" windowWidth="846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<sst xmlns="http://schemas.openxmlformats.org/spreadsheetml/2006/main" count="377" uniqueCount="161">
  <si>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</si>
  <si>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</si>
  <si>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</si>
  <si>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</si>
  <si>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</si>
  <si>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</si>
  <si>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</si>
  <si>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</si>
  <si>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</si>
  <si>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</si>
  <si>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</si>
  <si>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</si>
  <si>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</si>
  <si>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</si>
  <si>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</si>
  <si>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</si>
  <si>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</si>
  <si>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</si>
  <si>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</si>
  <si>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</si>
  <si>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</si>
  <si>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</si>
  <si>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</si>
  <si>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</si>
  <si>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</si>
  <si>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</si>
  <si>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</si>
  <si>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</si>
  <si>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</si>
  <si>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pg</t>
  </si>
  <si>
    <t>PZ 14,59</t>
  </si>
  <si>
    <t>K</t>
  </si>
  <si>
    <t>AJ 64,263</t>
  </si>
  <si>
    <t>v</t>
  </si>
  <si>
    <t>BAV-M 39</t>
  </si>
  <si>
    <t># of data points:</t>
  </si>
  <si>
    <t>V371 Cyg / GSC 02672-02140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</si>
  <si>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</si>
  <si>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</si>
  <si>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</si>
  <si>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</si>
  <si>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</si>
  <si>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</si>
  <si>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</si>
  <si>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</t>
  </si>
  <si>
    <t>V</t>
  </si>
  <si>
    <t>vis</t>
  </si>
  <si>
    <t>F </t>
  </si>
  <si>
    <t>2413479.0 </t>
  </si>
  <si>
    <t> 12.10.1895 12:00 </t>
  </si>
  <si>
    <t> -0.1 </t>
  </si>
  <si>
    <t>P </t>
  </si>
  <si>
    <t> Kukarkin&amp;Sytcheva </t>
  </si>
  <si>
    <t> PZ 7.266 </t>
  </si>
  <si>
    <t>2413842.0 </t>
  </si>
  <si>
    <t> 09.10.1896 12:00 </t>
  </si>
  <si>
    <t>2418561.6 </t>
  </si>
  <si>
    <t> 12.09.1909 02:24 </t>
  </si>
  <si>
    <t> 0.0 </t>
  </si>
  <si>
    <t>2426594.90 </t>
  </si>
  <si>
    <t> 10.09.1931 09:36 </t>
  </si>
  <si>
    <t> 1.12 </t>
  </si>
  <si>
    <t> S.Beljawsky </t>
  </si>
  <si>
    <t> PZ 4.268 </t>
  </si>
  <si>
    <t>2426685.67 </t>
  </si>
  <si>
    <t> 10.12.1931 04:04 </t>
  </si>
  <si>
    <t> 1.13 </t>
  </si>
  <si>
    <t>2427274.85 </t>
  </si>
  <si>
    <t> 21.07.1933 08:24 </t>
  </si>
  <si>
    <t> 0.38 </t>
  </si>
  <si>
    <t>2427774.0 </t>
  </si>
  <si>
    <t> 02.12.1934 12:00 </t>
  </si>
  <si>
    <t> 0.4 </t>
  </si>
  <si>
    <t>V </t>
  </si>
  <si>
    <t> S.Piotrowski </t>
  </si>
  <si>
    <t> AAC 2.132 </t>
  </si>
  <si>
    <t>2428545.23 </t>
  </si>
  <si>
    <t> 11.01.1937 17:31 </t>
  </si>
  <si>
    <t> 0.13 </t>
  </si>
  <si>
    <t> A.A.Wachmann </t>
  </si>
  <si>
    <t> AAAN 11.5.38 </t>
  </si>
  <si>
    <t>2428635.61 </t>
  </si>
  <si>
    <t> 12.04.1937 02:38 </t>
  </si>
  <si>
    <t> -0.25 </t>
  </si>
  <si>
    <t>2428726.5 </t>
  </si>
  <si>
    <t> 12.07.1937 00:00 </t>
  </si>
  <si>
    <t>2428771.6 </t>
  </si>
  <si>
    <t> 26.08.1937 02:24 </t>
  </si>
  <si>
    <t> -0.4 </t>
  </si>
  <si>
    <t>2428817.40 </t>
  </si>
  <si>
    <t> 10.10.1937 21:36 </t>
  </si>
  <si>
    <t> 0.02 </t>
  </si>
  <si>
    <t>2429135.0 </t>
  </si>
  <si>
    <t> 24.08.1938 12:00 </t>
  </si>
  <si>
    <t> -0.0 </t>
  </si>
  <si>
    <t>2429135.45 </t>
  </si>
  <si>
    <t> 24.08.1938 22:48 </t>
  </si>
  <si>
    <t> 0.41 </t>
  </si>
  <si>
    <t>2429498.0 </t>
  </si>
  <si>
    <t> 22.08.1939 12:00 </t>
  </si>
  <si>
    <t>2430313.30 </t>
  </si>
  <si>
    <t> 14.11.1941 19:12 </t>
  </si>
  <si>
    <t> -1.60 </t>
  </si>
  <si>
    <t>2430587.0 </t>
  </si>
  <si>
    <t> 15.08.1942 12:00 </t>
  </si>
  <si>
    <t> -0.2 </t>
  </si>
  <si>
    <t>2430587.2 </t>
  </si>
  <si>
    <t> 15.08.1942 16:48 </t>
  </si>
  <si>
    <t> B.S.Whitney </t>
  </si>
  <si>
    <t> AJ 64.263 </t>
  </si>
  <si>
    <t>2431993.33 </t>
  </si>
  <si>
    <t> 21.06.1946 19:55 </t>
  </si>
  <si>
    <t> -0.62 </t>
  </si>
  <si>
    <t> T.I.Dunkova </t>
  </si>
  <si>
    <t> PZ 14.59 </t>
  </si>
  <si>
    <t>2431994.0 </t>
  </si>
  <si>
    <t> 22.06.1946 12:00 </t>
  </si>
  <si>
    <t>2432311.7 </t>
  </si>
  <si>
    <t> 06.05.1947 04:48 </t>
  </si>
  <si>
    <t> 0.1 </t>
  </si>
  <si>
    <t>2432447.9 </t>
  </si>
  <si>
    <t> 19.09.1947 09:36 </t>
  </si>
  <si>
    <t> 0.2 </t>
  </si>
  <si>
    <t>2432765.4 </t>
  </si>
  <si>
    <t> 01.08.1948 21:36 </t>
  </si>
  <si>
    <t>2433128.5 </t>
  </si>
  <si>
    <t> 31.07.1949 00:00 </t>
  </si>
  <si>
    <t>2433536.9 </t>
  </si>
  <si>
    <t> 12.09.1950 09:36 </t>
  </si>
  <si>
    <t>2433854.6 </t>
  </si>
  <si>
    <t> 27.07.1951 02:24 </t>
  </si>
  <si>
    <t>2434217.4 </t>
  </si>
  <si>
    <t> 23.07.1952 21:36 </t>
  </si>
  <si>
    <t>2435805.6 </t>
  </si>
  <si>
    <t> 28.11.1956 02:24 </t>
  </si>
  <si>
    <t>2446016.500 </t>
  </si>
  <si>
    <t> 12.11.1984 00:00 </t>
  </si>
  <si>
    <t> 0.254 </t>
  </si>
  <si>
    <t> H.Grzelczyk </t>
  </si>
  <si>
    <t>BAVM 39 </t>
  </si>
  <si>
    <t>2452460.478 </t>
  </si>
  <si>
    <t> 04.07.2002 23:28 </t>
  </si>
  <si>
    <t> 0.328 </t>
  </si>
  <si>
    <t> R.Meyer </t>
  </si>
  <si>
    <t>BAVM 157 </t>
  </si>
  <si>
    <t>2452460.5 </t>
  </si>
  <si>
    <t> 05.07.2002 00:00 </t>
  </si>
  <si>
    <t>2453594.900 </t>
  </si>
  <si>
    <t> 12.08.2005 09:36 </t>
  </si>
  <si>
    <t> 0.260 </t>
  </si>
  <si>
    <t>BAVM 192 </t>
  </si>
  <si>
    <t>I</t>
  </si>
  <si>
    <t>My time zone &gt;&gt;&gt;&gt;&gt;</t>
  </si>
  <si>
    <t>(PST=8, PDT=MDT=7, MDT=CST=6, etc.)</t>
  </si>
  <si>
    <t>Start of linear fit &gt;&gt;&gt;&gt;&gt;&gt;&gt;&gt;&gt;&gt;&gt;&gt;&gt;&gt;&gt;&gt;&gt;&gt;&gt;&gt;&gt;</t>
  </si>
  <si>
    <t>Add cycle</t>
  </si>
  <si>
    <t>JD today</t>
  </si>
  <si>
    <t>Old Cycle</t>
  </si>
  <si>
    <t>New Cycle</t>
  </si>
  <si>
    <t>Next ToM</t>
  </si>
  <si>
    <t>BAD?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</si>
</sst>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16"/>
      <name val="Arial Unicode MS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2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2" fillId="33" borderId="17" xfId="54" applyFill="1" applyBorder="1" applyAlignment="1" applyProtection="1">
      <alignment horizontal="right" vertical="top" wrapText="1"/>
      <protection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6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22" fontId="9" fillId="0" borderId="0" xfId="0" applyNumberFormat="1" applyFont="1" applyAlignment="1">
      <alignment vertical="top"/>
    </xf>
    <xf numFmtId="0" fontId="17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V371 Cyg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05"/>
          <c:w val="0.90325"/>
          <c:h val="0.79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69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A!$F$21:$F$300</c:f>
              <c:numCache/>
            </c:numRef>
          </c:xVal>
          <c:yVal>
            <c:numRef>
              <c:f>A!$U$21:$U$300</c:f>
              <c:numCache/>
            </c:numRef>
          </c:yVal>
          <c:smooth val="0"/>
        </c:ser>
        <c:axId val="53251384"/>
        <c:axId val="9500409"/>
      </c:scatterChart>
      <c:valAx>
        <c:axId val="53251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00409"/>
        <c:crosses val="autoZero"/>
        <c:crossBetween val="midCat"/>
        <c:dispUnits/>
      </c:valAx>
      <c:valAx>
        <c:axId val="9500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5138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75"/>
          <c:y val="0.92925"/>
          <c:w val="0.830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1066800</xdr:colOff>
      <xdr:row>0</xdr:row>
      <xdr:rowOff>76200</xdr:rowOff>
    </xdr:from>
    <xdr:to>
      <xdr:col>15</xdr:col>
      <xdr:colOff>504825</xdr:colOff>
      <xdr:row>18</xdr:row>
      <xdr:rowOff>95250</xdr:rowOff>
    </xdr:to>
    <xdr:graphicFrame>
      <xdr:nvGraphicFramePr>
        <xdr:cNvPr id="1" name="Chart 1"/>
        <xdr:cNvGraphicFramePr/>
      </xdr:nvGraphicFramePr>
      <xdr:xfrm>
        <a:off x="4400550" y="76200"/>
        <a:ext cx="56007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39" TargetMode="External" /><Relationship Id="rId2" Type="http://schemas.openxmlformats.org/officeDocument/2006/relationships/hyperlink" Target="http://www.bav-astro.de/sfs/BAVM_link.php?BAVMnr=157" TargetMode="External" /><Relationship Id="rId3" Type="http://schemas.openxmlformats.org/officeDocument/2006/relationships/hyperlink" Target="http://www.bav-astro.de/sfs/BAVM_link.php?BAVMnr=157" TargetMode="External" /><Relationship Id="rId4" Type="http://schemas.openxmlformats.org/officeDocument/2006/relationships/hyperlink" Target="http://www.bav-astro.de/sfs/BAVM_link.php?BAVMnr=19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4"/>
  <sheetViews>
    <sheetView tabSelected="1" zoomScalePageLayoutView="0" workbookViewId="0" topLeftCell="A1">
      <pane xSplit="14" ySplit="22" topLeftCell="O26" activePane="bottomRight" state="frozen"/>
      <selection pane="topLeft" activeCell="A1" sqref="A1"/>
      <selection pane="topRight" activeCell="O1" sqref="O1"/>
      <selection pane="bottomLeft" activeCell="A23" sqref="A23"/>
      <selection pane="bottomRight" activeCell="F11" sqref="F11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6.281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36</v>
      </c>
    </row>
    <row r="2" ht="12.75">
      <c r="A2" t="s">
        <v>25</v>
      </c>
    </row>
    <row r="4" spans="1:4" ht="12.75">
      <c r="A4" s="8" t="s">
        <v>0</v>
      </c>
      <c r="C4" s="3">
        <v>31993.95</v>
      </c>
      <c r="D4" s="4">
        <v>45.3796</v>
      </c>
    </row>
    <row r="5" spans="1:4" ht="12.75">
      <c r="A5" s="33" t="s">
        <v>152</v>
      </c>
      <c r="B5" s="17"/>
      <c r="C5" s="34">
        <v>-9.5</v>
      </c>
      <c r="D5" s="17" t="s">
        <v>153</v>
      </c>
    </row>
    <row r="6" ht="12.75">
      <c r="A6" s="8" t="s">
        <v>1</v>
      </c>
    </row>
    <row r="7" spans="1:3" ht="12.75">
      <c r="A7" t="s">
        <v>2</v>
      </c>
      <c r="C7">
        <f>+C4</f>
        <v>31993.95</v>
      </c>
    </row>
    <row r="8" spans="1:3" ht="12.75">
      <c r="A8" t="s">
        <v>3</v>
      </c>
      <c r="C8">
        <f>+D4</f>
        <v>45.3796</v>
      </c>
    </row>
    <row r="9" spans="1:4" ht="12.75">
      <c r="A9" s="35" t="s">
        <v>154</v>
      </c>
      <c r="B9" s="36">
        <v>21</v>
      </c>
      <c r="C9" s="37" t="str">
        <f>"F"&amp;B9</f>
        <v>F21</v>
      </c>
      <c r="D9" s="38" t="str">
        <f>"G"&amp;B9</f>
        <v>G21</v>
      </c>
    </row>
    <row r="10" spans="3:4" ht="13.5" thickBot="1">
      <c r="C10" s="7" t="s">
        <v>20</v>
      </c>
      <c r="D10" s="7" t="s">
        <v>21</v>
      </c>
    </row>
    <row r="11" spans="1:4" ht="12.75">
      <c r="A11" t="s">
        <v>16</v>
      </c>
      <c r="C11" s="39">
        <f ca="1">INTERCEPT(INDIRECT($D$9):G978,INDIRECT($C$9):F978)</f>
        <v>0.0444185866916711</v>
      </c>
      <c r="D11" s="6"/>
    </row>
    <row r="12" spans="1:4" ht="12.75">
      <c r="A12" t="s">
        <v>17</v>
      </c>
      <c r="C12" s="39">
        <f ca="1">SLOPE(INDIRECT($D$9):G978,INDIRECT($C$9):F978)</f>
        <v>0.00025758124270785045</v>
      </c>
      <c r="D12" s="6"/>
    </row>
    <row r="13" spans="1:4" ht="12.75">
      <c r="A13" t="s">
        <v>19</v>
      </c>
      <c r="C13" s="6" t="s">
        <v>14</v>
      </c>
      <c r="D13" s="6"/>
    </row>
    <row r="14" ht="12.75">
      <c r="A14" t="s">
        <v>24</v>
      </c>
    </row>
    <row r="15" spans="1:6" ht="12.75">
      <c r="A15" s="5" t="s">
        <v>18</v>
      </c>
      <c r="C15" s="11">
        <f>(C7+C11)+(C8+C12)*INT(MAX(F21:F3533))</f>
        <v>53594.80662725822</v>
      </c>
      <c r="E15" s="40" t="s">
        <v>155</v>
      </c>
      <c r="F15" s="34">
        <v>1</v>
      </c>
    </row>
    <row r="16" spans="1:6" ht="12.75">
      <c r="A16" s="8" t="s">
        <v>4</v>
      </c>
      <c r="C16" s="12">
        <f>+C8+C12</f>
        <v>45.37985758124271</v>
      </c>
      <c r="E16" s="40" t="s">
        <v>156</v>
      </c>
      <c r="F16" s="41">
        <f ca="1">NOW()+15018.5+$C$5/24</f>
        <v>59896.766133564815</v>
      </c>
    </row>
    <row r="17" spans="1:6" ht="13.5" thickBot="1">
      <c r="A17" s="13" t="s">
        <v>35</v>
      </c>
      <c r="C17">
        <f>COUNT(C21:C2191)</f>
        <v>33</v>
      </c>
      <c r="E17" s="40" t="s">
        <v>157</v>
      </c>
      <c r="F17" s="41">
        <f>ROUND(2*(F16-$C$7)/$C$8,0)/2+F15</f>
        <v>616</v>
      </c>
    </row>
    <row r="18" spans="1:6" ht="12.75">
      <c r="A18" s="8" t="s">
        <v>5</v>
      </c>
      <c r="C18" s="3">
        <f>+C15</f>
        <v>53594.80662725822</v>
      </c>
      <c r="D18" s="4">
        <f>+C16</f>
        <v>45.37985758124271</v>
      </c>
      <c r="E18" s="40" t="s">
        <v>158</v>
      </c>
      <c r="F18" s="38">
        <f>ROUND(2*(F16-$C$15)/$C$16,0)/2+F15</f>
        <v>140</v>
      </c>
    </row>
    <row r="19" spans="5:6" ht="13.5" thickTop="1">
      <c r="E19" s="40" t="s">
        <v>159</v>
      </c>
      <c r="F19" s="42">
        <f>+$C$15+$C$16*F18-15018.5-$C$5/24</f>
        <v>44929.882521965534</v>
      </c>
    </row>
    <row r="20" spans="1:21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29</v>
      </c>
      <c r="I20" s="10" t="s">
        <v>46</v>
      </c>
      <c r="J20" s="10" t="s">
        <v>41</v>
      </c>
      <c r="K20" s="10" t="s">
        <v>39</v>
      </c>
      <c r="L20" s="10" t="s">
        <v>26</v>
      </c>
      <c r="M20" s="10" t="s">
        <v>27</v>
      </c>
      <c r="N20" s="10" t="s">
        <v>28</v>
      </c>
      <c r="O20" s="10" t="s">
        <v>23</v>
      </c>
      <c r="P20" s="9" t="s">
        <v>22</v>
      </c>
      <c r="Q20" s="7" t="s">
        <v>15</v>
      </c>
      <c r="U20" s="43" t="s">
        <v>160</v>
      </c>
    </row>
    <row r="21" spans="1:17" ht="12.75">
      <c r="A21" s="31" t="s">
        <v>53</v>
      </c>
      <c r="B21" s="32" t="s">
        <v>151</v>
      </c>
      <c r="C21" s="30">
        <v>13479</v>
      </c>
      <c r="D21" s="31" t="s">
        <v>46</v>
      </c>
      <c r="E21">
        <f aca="true" t="shared" si="0" ref="E21:E53">+(C21-C$7)/C$8</f>
        <v>-408.0016130596127</v>
      </c>
      <c r="F21">
        <f aca="true" t="shared" si="1" ref="F21:F53">ROUND(2*E21,0)/2</f>
        <v>-408</v>
      </c>
      <c r="G21">
        <f aca="true" t="shared" si="2" ref="G21:G53">+C21-(C$7+F21*C$8)</f>
        <v>-0.0731999999989057</v>
      </c>
      <c r="H21">
        <f aca="true" t="shared" si="3" ref="H21:H38">+G21</f>
        <v>-0.0731999999989057</v>
      </c>
      <c r="O21">
        <f aca="true" t="shared" si="4" ref="O21:O53">+C$11+C$12*F21</f>
        <v>-0.06067456033313189</v>
      </c>
      <c r="Q21" s="2">
        <f aca="true" t="shared" si="5" ref="Q21:Q53">+C21-15018.5</f>
        <v>-1539.5</v>
      </c>
    </row>
    <row r="22" spans="1:17" ht="12.75">
      <c r="A22" s="31" t="s">
        <v>53</v>
      </c>
      <c r="B22" s="32" t="s">
        <v>151</v>
      </c>
      <c r="C22" s="31">
        <v>13842</v>
      </c>
      <c r="D22" s="31" t="s">
        <v>46</v>
      </c>
      <c r="E22">
        <f t="shared" si="0"/>
        <v>-400.0024239966857</v>
      </c>
      <c r="F22">
        <f t="shared" si="1"/>
        <v>-400</v>
      </c>
      <c r="G22">
        <f t="shared" si="2"/>
        <v>-0.11000000000058208</v>
      </c>
      <c r="H22">
        <f t="shared" si="3"/>
        <v>-0.11000000000058208</v>
      </c>
      <c r="O22">
        <f t="shared" si="4"/>
        <v>-0.05861391039146908</v>
      </c>
      <c r="Q22" s="2">
        <f t="shared" si="5"/>
        <v>-1176.5</v>
      </c>
    </row>
    <row r="23" spans="1:17" ht="12.75">
      <c r="A23" s="31" t="s">
        <v>53</v>
      </c>
      <c r="B23" s="32" t="s">
        <v>151</v>
      </c>
      <c r="C23" s="31">
        <v>18561.6</v>
      </c>
      <c r="D23" s="31" t="s">
        <v>46</v>
      </c>
      <c r="E23">
        <f t="shared" si="0"/>
        <v>-295.9997443785314</v>
      </c>
      <c r="F23">
        <f t="shared" si="1"/>
        <v>-296</v>
      </c>
      <c r="G23">
        <f t="shared" si="2"/>
        <v>0.011599999997997656</v>
      </c>
      <c r="H23">
        <f t="shared" si="3"/>
        <v>0.011599999997997656</v>
      </c>
      <c r="O23">
        <f t="shared" si="4"/>
        <v>-0.03182546114985264</v>
      </c>
      <c r="Q23" s="2">
        <f t="shared" si="5"/>
        <v>3543.0999999999985</v>
      </c>
    </row>
    <row r="24" spans="1:17" ht="12.75">
      <c r="A24" s="31" t="s">
        <v>63</v>
      </c>
      <c r="B24" s="32" t="s">
        <v>151</v>
      </c>
      <c r="C24" s="31">
        <v>26594.9</v>
      </c>
      <c r="D24" s="31" t="s">
        <v>46</v>
      </c>
      <c r="E24">
        <f t="shared" si="0"/>
        <v>-118.97526641927207</v>
      </c>
      <c r="F24">
        <f t="shared" si="1"/>
        <v>-119</v>
      </c>
      <c r="G24">
        <f t="shared" si="2"/>
        <v>1.122400000000198</v>
      </c>
      <c r="H24">
        <f t="shared" si="3"/>
        <v>1.122400000000198</v>
      </c>
      <c r="O24">
        <f t="shared" si="4"/>
        <v>0.013766418809436895</v>
      </c>
      <c r="Q24" s="2">
        <f t="shared" si="5"/>
        <v>11576.400000000001</v>
      </c>
    </row>
    <row r="25" spans="1:17" ht="12.75">
      <c r="A25" s="31" t="s">
        <v>63</v>
      </c>
      <c r="B25" s="32" t="s">
        <v>151</v>
      </c>
      <c r="C25" s="31">
        <v>26685.67</v>
      </c>
      <c r="D25" s="31" t="s">
        <v>46</v>
      </c>
      <c r="E25">
        <f t="shared" si="0"/>
        <v>-116.97502842687027</v>
      </c>
      <c r="F25">
        <f t="shared" si="1"/>
        <v>-117</v>
      </c>
      <c r="G25">
        <f t="shared" si="2"/>
        <v>1.1331999999965774</v>
      </c>
      <c r="H25">
        <f t="shared" si="3"/>
        <v>1.1331999999965774</v>
      </c>
      <c r="O25">
        <f t="shared" si="4"/>
        <v>0.014281581294852595</v>
      </c>
      <c r="Q25" s="2">
        <f t="shared" si="5"/>
        <v>11667.169999999998</v>
      </c>
    </row>
    <row r="26" spans="1:17" ht="12.75">
      <c r="A26" s="31" t="s">
        <v>63</v>
      </c>
      <c r="B26" s="32" t="s">
        <v>151</v>
      </c>
      <c r="C26" s="31">
        <v>27274.85</v>
      </c>
      <c r="D26" s="31" t="s">
        <v>46</v>
      </c>
      <c r="E26">
        <f t="shared" si="0"/>
        <v>-103.99166145140111</v>
      </c>
      <c r="F26">
        <f t="shared" si="1"/>
        <v>-104</v>
      </c>
      <c r="G26">
        <f t="shared" si="2"/>
        <v>0.3783999999977823</v>
      </c>
      <c r="H26">
        <f t="shared" si="3"/>
        <v>0.3783999999977823</v>
      </c>
      <c r="O26">
        <f t="shared" si="4"/>
        <v>0.01763013745005465</v>
      </c>
      <c r="Q26" s="2">
        <f t="shared" si="5"/>
        <v>12256.349999999999</v>
      </c>
    </row>
    <row r="27" spans="1:17" ht="12.75">
      <c r="A27" s="31" t="s">
        <v>75</v>
      </c>
      <c r="B27" s="32" t="s">
        <v>151</v>
      </c>
      <c r="C27" s="31">
        <v>27774</v>
      </c>
      <c r="D27" s="31" t="s">
        <v>46</v>
      </c>
      <c r="E27">
        <f t="shared" si="0"/>
        <v>-92.99222558153885</v>
      </c>
      <c r="F27">
        <f t="shared" si="1"/>
        <v>-93</v>
      </c>
      <c r="G27">
        <f t="shared" si="2"/>
        <v>0.35280000000057044</v>
      </c>
      <c r="H27">
        <f t="shared" si="3"/>
        <v>0.35280000000057044</v>
      </c>
      <c r="O27">
        <f t="shared" si="4"/>
        <v>0.020463531119841005</v>
      </c>
      <c r="Q27" s="2">
        <f t="shared" si="5"/>
        <v>12755.5</v>
      </c>
    </row>
    <row r="28" spans="1:17" ht="12.75">
      <c r="A28" s="31" t="s">
        <v>80</v>
      </c>
      <c r="B28" s="32" t="s">
        <v>151</v>
      </c>
      <c r="C28" s="31">
        <v>28545.23</v>
      </c>
      <c r="D28" s="31" t="s">
        <v>46</v>
      </c>
      <c r="E28">
        <f t="shared" si="0"/>
        <v>-75.99714409117756</v>
      </c>
      <c r="F28">
        <f t="shared" si="1"/>
        <v>-76</v>
      </c>
      <c r="G28">
        <f t="shared" si="2"/>
        <v>0.12960000000020955</v>
      </c>
      <c r="H28">
        <f t="shared" si="3"/>
        <v>0.12960000000020955</v>
      </c>
      <c r="O28">
        <f t="shared" si="4"/>
        <v>0.024842412245874464</v>
      </c>
      <c r="Q28" s="2">
        <f t="shared" si="5"/>
        <v>13526.73</v>
      </c>
    </row>
    <row r="29" spans="1:17" ht="12.75">
      <c r="A29" s="31" t="s">
        <v>80</v>
      </c>
      <c r="B29" s="32" t="s">
        <v>151</v>
      </c>
      <c r="C29" s="31">
        <v>28635.61</v>
      </c>
      <c r="D29" s="31" t="s">
        <v>46</v>
      </c>
      <c r="E29">
        <f t="shared" si="0"/>
        <v>-74.00550026884326</v>
      </c>
      <c r="F29">
        <f t="shared" si="1"/>
        <v>-74</v>
      </c>
      <c r="G29">
        <f t="shared" si="2"/>
        <v>-0.2495999999991909</v>
      </c>
      <c r="H29">
        <f t="shared" si="3"/>
        <v>-0.2495999999991909</v>
      </c>
      <c r="O29">
        <f t="shared" si="4"/>
        <v>0.025357574731290165</v>
      </c>
      <c r="Q29" s="2">
        <f t="shared" si="5"/>
        <v>13617.11</v>
      </c>
    </row>
    <row r="30" spans="1:17" ht="12.75">
      <c r="A30" s="31" t="s">
        <v>53</v>
      </c>
      <c r="B30" s="32" t="s">
        <v>151</v>
      </c>
      <c r="C30" s="31">
        <v>28726.5</v>
      </c>
      <c r="D30" s="31" t="s">
        <v>46</v>
      </c>
      <c r="E30">
        <f t="shared" si="0"/>
        <v>-72.0026179164206</v>
      </c>
      <c r="F30">
        <f t="shared" si="1"/>
        <v>-72</v>
      </c>
      <c r="G30">
        <f t="shared" si="2"/>
        <v>-0.11880000000019209</v>
      </c>
      <c r="H30">
        <f t="shared" si="3"/>
        <v>-0.11880000000019209</v>
      </c>
      <c r="O30">
        <f t="shared" si="4"/>
        <v>0.025872737216705865</v>
      </c>
      <c r="Q30" s="2">
        <f t="shared" si="5"/>
        <v>13708</v>
      </c>
    </row>
    <row r="31" spans="1:17" ht="12.75">
      <c r="A31" s="31" t="s">
        <v>53</v>
      </c>
      <c r="B31" s="32" t="s">
        <v>151</v>
      </c>
      <c r="C31" s="31">
        <v>28771.6</v>
      </c>
      <c r="D31" s="31" t="s">
        <v>46</v>
      </c>
      <c r="E31">
        <f t="shared" si="0"/>
        <v>-71.0087792752691</v>
      </c>
      <c r="F31">
        <f t="shared" si="1"/>
        <v>-71</v>
      </c>
      <c r="G31">
        <f t="shared" si="2"/>
        <v>-0.3984000000018568</v>
      </c>
      <c r="H31">
        <f t="shared" si="3"/>
        <v>-0.3984000000018568</v>
      </c>
      <c r="O31">
        <f t="shared" si="4"/>
        <v>0.026130318459413715</v>
      </c>
      <c r="Q31" s="2">
        <f t="shared" si="5"/>
        <v>13753.099999999999</v>
      </c>
    </row>
    <row r="32" spans="1:17" ht="12.75">
      <c r="A32" s="31" t="s">
        <v>80</v>
      </c>
      <c r="B32" s="32" t="s">
        <v>151</v>
      </c>
      <c r="C32" s="31">
        <v>28817.4</v>
      </c>
      <c r="D32" s="31" t="s">
        <v>46</v>
      </c>
      <c r="E32">
        <f t="shared" si="0"/>
        <v>-69.99951520066283</v>
      </c>
      <c r="F32">
        <f t="shared" si="1"/>
        <v>-70</v>
      </c>
      <c r="G32">
        <f t="shared" si="2"/>
        <v>0.02200000000084401</v>
      </c>
      <c r="H32">
        <f t="shared" si="3"/>
        <v>0.02200000000084401</v>
      </c>
      <c r="O32">
        <f t="shared" si="4"/>
        <v>0.026387899702121565</v>
      </c>
      <c r="Q32" s="2">
        <f t="shared" si="5"/>
        <v>13798.900000000001</v>
      </c>
    </row>
    <row r="33" spans="1:17" ht="12.75">
      <c r="A33" s="31" t="s">
        <v>53</v>
      </c>
      <c r="B33" s="32" t="s">
        <v>151</v>
      </c>
      <c r="C33" s="31">
        <v>29135</v>
      </c>
      <c r="D33" s="31" t="s">
        <v>46</v>
      </c>
      <c r="E33">
        <f t="shared" si="0"/>
        <v>-63.00077567893945</v>
      </c>
      <c r="F33">
        <f t="shared" si="1"/>
        <v>-63</v>
      </c>
      <c r="G33">
        <f t="shared" si="2"/>
        <v>-0.035200000002078013</v>
      </c>
      <c r="H33">
        <f t="shared" si="3"/>
        <v>-0.035200000002078013</v>
      </c>
      <c r="O33">
        <f t="shared" si="4"/>
        <v>0.02819096840107652</v>
      </c>
      <c r="Q33" s="2">
        <f t="shared" si="5"/>
        <v>14116.5</v>
      </c>
    </row>
    <row r="34" spans="1:17" ht="12.75">
      <c r="A34" s="31" t="s">
        <v>80</v>
      </c>
      <c r="B34" s="32" t="s">
        <v>151</v>
      </c>
      <c r="C34" s="31">
        <v>29135.45</v>
      </c>
      <c r="D34" s="31" t="s">
        <v>46</v>
      </c>
      <c r="E34">
        <f t="shared" si="0"/>
        <v>-62.99085932886142</v>
      </c>
      <c r="F34">
        <f t="shared" si="1"/>
        <v>-63</v>
      </c>
      <c r="G34">
        <f t="shared" si="2"/>
        <v>0.4147999999986496</v>
      </c>
      <c r="H34">
        <f t="shared" si="3"/>
        <v>0.4147999999986496</v>
      </c>
      <c r="O34">
        <f t="shared" si="4"/>
        <v>0.02819096840107652</v>
      </c>
      <c r="Q34" s="2">
        <f t="shared" si="5"/>
        <v>14116.95</v>
      </c>
    </row>
    <row r="35" spans="1:17" ht="12.75">
      <c r="A35" s="31" t="s">
        <v>53</v>
      </c>
      <c r="B35" s="32" t="s">
        <v>151</v>
      </c>
      <c r="C35" s="31">
        <v>29498</v>
      </c>
      <c r="D35" s="31" t="s">
        <v>46</v>
      </c>
      <c r="E35">
        <f t="shared" si="0"/>
        <v>-55.001586616012496</v>
      </c>
      <c r="F35">
        <f t="shared" si="1"/>
        <v>-55</v>
      </c>
      <c r="G35">
        <f t="shared" si="2"/>
        <v>-0.07200000000011642</v>
      </c>
      <c r="H35">
        <f t="shared" si="3"/>
        <v>-0.07200000000011642</v>
      </c>
      <c r="O35">
        <f t="shared" si="4"/>
        <v>0.030251618342739324</v>
      </c>
      <c r="Q35" s="2">
        <f t="shared" si="5"/>
        <v>14479.5</v>
      </c>
    </row>
    <row r="36" spans="1:17" ht="12.75">
      <c r="A36" s="31" t="s">
        <v>80</v>
      </c>
      <c r="B36" s="32" t="s">
        <v>151</v>
      </c>
      <c r="C36" s="31">
        <v>30313.3</v>
      </c>
      <c r="D36" s="31" t="s">
        <v>46</v>
      </c>
      <c r="E36">
        <f t="shared" si="0"/>
        <v>-37.03536390801156</v>
      </c>
      <c r="F36">
        <f t="shared" si="1"/>
        <v>-37</v>
      </c>
      <c r="G36">
        <f t="shared" si="2"/>
        <v>-1.6048000000009779</v>
      </c>
      <c r="H36">
        <f t="shared" si="3"/>
        <v>-1.6048000000009779</v>
      </c>
      <c r="O36">
        <f t="shared" si="4"/>
        <v>0.03488808071148063</v>
      </c>
      <c r="Q36" s="2">
        <f t="shared" si="5"/>
        <v>15294.8</v>
      </c>
    </row>
    <row r="37" spans="1:17" ht="12.75">
      <c r="A37" s="31" t="s">
        <v>53</v>
      </c>
      <c r="B37" s="32" t="s">
        <v>151</v>
      </c>
      <c r="C37" s="31">
        <v>30587</v>
      </c>
      <c r="D37" s="31" t="s">
        <v>46</v>
      </c>
      <c r="E37">
        <f t="shared" si="0"/>
        <v>-31.004019427231633</v>
      </c>
      <c r="F37">
        <f t="shared" si="1"/>
        <v>-31</v>
      </c>
      <c r="G37">
        <f t="shared" si="2"/>
        <v>-0.18240000000150758</v>
      </c>
      <c r="H37">
        <f t="shared" si="3"/>
        <v>-0.18240000000150758</v>
      </c>
      <c r="O37">
        <f t="shared" si="4"/>
        <v>0.036433568167727734</v>
      </c>
      <c r="Q37" s="2">
        <f t="shared" si="5"/>
        <v>15568.5</v>
      </c>
    </row>
    <row r="38" spans="1:17" ht="12.75">
      <c r="A38" s="31" t="s">
        <v>109</v>
      </c>
      <c r="B38" s="32" t="s">
        <v>151</v>
      </c>
      <c r="C38" s="31">
        <v>30587.2</v>
      </c>
      <c r="D38" s="31" t="s">
        <v>46</v>
      </c>
      <c r="E38">
        <f t="shared" si="0"/>
        <v>-30.99961216053028</v>
      </c>
      <c r="F38">
        <f t="shared" si="1"/>
        <v>-31</v>
      </c>
      <c r="G38">
        <f t="shared" si="2"/>
        <v>0.017599999999220017</v>
      </c>
      <c r="H38">
        <f t="shared" si="3"/>
        <v>0.017599999999220017</v>
      </c>
      <c r="O38">
        <f t="shared" si="4"/>
        <v>0.036433568167727734</v>
      </c>
      <c r="Q38" s="2">
        <f t="shared" si="5"/>
        <v>15568.7</v>
      </c>
    </row>
    <row r="39" spans="1:29" ht="12.75">
      <c r="A39" t="s">
        <v>30</v>
      </c>
      <c r="C39" s="15">
        <v>31993.33</v>
      </c>
      <c r="D39" s="14"/>
      <c r="E39">
        <f t="shared" si="0"/>
        <v>-0.013662526774122762</v>
      </c>
      <c r="F39">
        <f t="shared" si="1"/>
        <v>0</v>
      </c>
      <c r="G39">
        <f t="shared" si="2"/>
        <v>-0.6199999999989814</v>
      </c>
      <c r="I39">
        <f>+G39</f>
        <v>-0.6199999999989814</v>
      </c>
      <c r="O39">
        <f t="shared" si="4"/>
        <v>0.0444185866916711</v>
      </c>
      <c r="Q39" s="2">
        <f t="shared" si="5"/>
        <v>16974.83</v>
      </c>
      <c r="AA39" t="s">
        <v>29</v>
      </c>
      <c r="AC39" t="s">
        <v>31</v>
      </c>
    </row>
    <row r="40" spans="1:17" ht="12.75">
      <c r="A40" t="s">
        <v>12</v>
      </c>
      <c r="C40" s="14">
        <v>31993.95</v>
      </c>
      <c r="D40" s="14" t="s">
        <v>14</v>
      </c>
      <c r="E40">
        <f t="shared" si="0"/>
        <v>0</v>
      </c>
      <c r="F40">
        <f t="shared" si="1"/>
        <v>0</v>
      </c>
      <c r="G40">
        <f t="shared" si="2"/>
        <v>0</v>
      </c>
      <c r="H40">
        <f>+G40</f>
        <v>0</v>
      </c>
      <c r="O40">
        <f t="shared" si="4"/>
        <v>0.0444185866916711</v>
      </c>
      <c r="Q40" s="2">
        <f t="shared" si="5"/>
        <v>16975.45</v>
      </c>
    </row>
    <row r="41" spans="1:29" ht="12.75">
      <c r="A41" t="s">
        <v>32</v>
      </c>
      <c r="C41" s="15">
        <v>31994</v>
      </c>
      <c r="D41" s="14"/>
      <c r="E41">
        <f t="shared" si="0"/>
        <v>0.0011018166753182575</v>
      </c>
      <c r="F41">
        <f t="shared" si="1"/>
        <v>0</v>
      </c>
      <c r="G41">
        <f t="shared" si="2"/>
        <v>0.049999999999272404</v>
      </c>
      <c r="I41">
        <f aca="true" t="shared" si="6" ref="I41:I53">+G41</f>
        <v>0.049999999999272404</v>
      </c>
      <c r="O41">
        <f t="shared" si="4"/>
        <v>0.0444185866916711</v>
      </c>
      <c r="Q41" s="2">
        <f t="shared" si="5"/>
        <v>16975.5</v>
      </c>
      <c r="AA41" t="s">
        <v>29</v>
      </c>
      <c r="AC41" t="s">
        <v>31</v>
      </c>
    </row>
    <row r="42" spans="1:29" ht="12.75">
      <c r="A42" t="s">
        <v>32</v>
      </c>
      <c r="C42" s="15">
        <v>32311.7</v>
      </c>
      <c r="D42" s="14"/>
      <c r="E42">
        <f t="shared" si="0"/>
        <v>7.00204497174942</v>
      </c>
      <c r="F42">
        <f t="shared" si="1"/>
        <v>7</v>
      </c>
      <c r="G42">
        <f t="shared" si="2"/>
        <v>0.09279999999853317</v>
      </c>
      <c r="I42">
        <f t="shared" si="6"/>
        <v>0.09279999999853317</v>
      </c>
      <c r="O42">
        <f t="shared" si="4"/>
        <v>0.04622165539062605</v>
      </c>
      <c r="Q42" s="2">
        <f t="shared" si="5"/>
        <v>17293.2</v>
      </c>
      <c r="AA42" t="s">
        <v>29</v>
      </c>
      <c r="AC42" t="s">
        <v>31</v>
      </c>
    </row>
    <row r="43" spans="1:29" ht="12.75">
      <c r="A43" t="s">
        <v>32</v>
      </c>
      <c r="C43" s="15">
        <v>32447.9</v>
      </c>
      <c r="D43" s="14"/>
      <c r="E43">
        <f t="shared" si="0"/>
        <v>10.003393595360045</v>
      </c>
      <c r="F43">
        <f t="shared" si="1"/>
        <v>10</v>
      </c>
      <c r="G43">
        <f t="shared" si="2"/>
        <v>0.1540000000022701</v>
      </c>
      <c r="I43">
        <f t="shared" si="6"/>
        <v>0.1540000000022701</v>
      </c>
      <c r="O43">
        <f t="shared" si="4"/>
        <v>0.0469943991187496</v>
      </c>
      <c r="Q43" s="2">
        <f t="shared" si="5"/>
        <v>17429.4</v>
      </c>
      <c r="AA43" t="s">
        <v>29</v>
      </c>
      <c r="AC43" t="s">
        <v>31</v>
      </c>
    </row>
    <row r="44" spans="1:29" ht="12.75">
      <c r="A44" t="s">
        <v>32</v>
      </c>
      <c r="C44" s="15">
        <v>32765.4</v>
      </c>
      <c r="D44" s="14"/>
      <c r="E44">
        <f t="shared" si="0"/>
        <v>16.999929483732792</v>
      </c>
      <c r="F44">
        <f t="shared" si="1"/>
        <v>17</v>
      </c>
      <c r="G44">
        <f t="shared" si="2"/>
        <v>-0.0031999999991967343</v>
      </c>
      <c r="I44">
        <f t="shared" si="6"/>
        <v>-0.0031999999991967343</v>
      </c>
      <c r="O44">
        <f t="shared" si="4"/>
        <v>0.048797467817704554</v>
      </c>
      <c r="Q44" s="2">
        <f t="shared" si="5"/>
        <v>17746.9</v>
      </c>
      <c r="AA44" t="s">
        <v>29</v>
      </c>
      <c r="AC44" t="s">
        <v>31</v>
      </c>
    </row>
    <row r="45" spans="1:29" ht="12.75">
      <c r="A45" t="s">
        <v>32</v>
      </c>
      <c r="C45" s="15">
        <v>33128.5</v>
      </c>
      <c r="D45" s="14"/>
      <c r="E45">
        <f t="shared" si="0"/>
        <v>25.001322180010384</v>
      </c>
      <c r="F45">
        <f t="shared" si="1"/>
        <v>25</v>
      </c>
      <c r="G45">
        <f t="shared" si="2"/>
        <v>0.059999999997671694</v>
      </c>
      <c r="I45">
        <f t="shared" si="6"/>
        <v>0.059999999997671694</v>
      </c>
      <c r="O45">
        <f t="shared" si="4"/>
        <v>0.05085811775936736</v>
      </c>
      <c r="Q45" s="2">
        <f t="shared" si="5"/>
        <v>18110</v>
      </c>
      <c r="AA45" t="s">
        <v>29</v>
      </c>
      <c r="AC45" t="s">
        <v>31</v>
      </c>
    </row>
    <row r="46" spans="1:29" ht="12.75">
      <c r="A46" t="s">
        <v>32</v>
      </c>
      <c r="C46" s="15">
        <v>33536.9</v>
      </c>
      <c r="D46" s="14"/>
      <c r="E46">
        <f t="shared" si="0"/>
        <v>34.00096078414091</v>
      </c>
      <c r="F46">
        <f t="shared" si="1"/>
        <v>34</v>
      </c>
      <c r="G46">
        <f t="shared" si="2"/>
        <v>0.04359999999724096</v>
      </c>
      <c r="I46">
        <f t="shared" si="6"/>
        <v>0.04359999999724096</v>
      </c>
      <c r="O46">
        <f t="shared" si="4"/>
        <v>0.05317634894373802</v>
      </c>
      <c r="Q46" s="2">
        <f t="shared" si="5"/>
        <v>18518.4</v>
      </c>
      <c r="AA46" t="s">
        <v>29</v>
      </c>
      <c r="AC46" t="s">
        <v>31</v>
      </c>
    </row>
    <row r="47" spans="1:29" ht="12.75">
      <c r="A47" t="s">
        <v>32</v>
      </c>
      <c r="C47" s="15">
        <v>33854.6</v>
      </c>
      <c r="D47" s="14"/>
      <c r="E47">
        <f t="shared" si="0"/>
        <v>41.00190393921493</v>
      </c>
      <c r="F47">
        <f t="shared" si="1"/>
        <v>41</v>
      </c>
      <c r="G47">
        <f t="shared" si="2"/>
        <v>0.0864000000001397</v>
      </c>
      <c r="I47">
        <f t="shared" si="6"/>
        <v>0.0864000000001397</v>
      </c>
      <c r="O47">
        <f t="shared" si="4"/>
        <v>0.05497941764269297</v>
      </c>
      <c r="Q47" s="2">
        <f t="shared" si="5"/>
        <v>18836.1</v>
      </c>
      <c r="AA47" t="s">
        <v>29</v>
      </c>
      <c r="AC47" t="s">
        <v>31</v>
      </c>
    </row>
    <row r="48" spans="1:29" ht="12.75">
      <c r="A48" t="s">
        <v>32</v>
      </c>
      <c r="C48" s="15">
        <v>34217.4</v>
      </c>
      <c r="D48" s="14"/>
      <c r="E48">
        <f t="shared" si="0"/>
        <v>48.99668573544061</v>
      </c>
      <c r="F48">
        <f t="shared" si="1"/>
        <v>49</v>
      </c>
      <c r="G48">
        <f t="shared" si="2"/>
        <v>-0.1503999999986263</v>
      </c>
      <c r="I48">
        <f t="shared" si="6"/>
        <v>-0.1503999999986263</v>
      </c>
      <c r="O48">
        <f t="shared" si="4"/>
        <v>0.05704006758435577</v>
      </c>
      <c r="Q48" s="2">
        <f t="shared" si="5"/>
        <v>19198.9</v>
      </c>
      <c r="AA48" t="s">
        <v>29</v>
      </c>
      <c r="AC48" t="s">
        <v>31</v>
      </c>
    </row>
    <row r="49" spans="1:29" ht="12.75">
      <c r="A49" t="s">
        <v>32</v>
      </c>
      <c r="C49" s="15">
        <v>35805.6</v>
      </c>
      <c r="D49" s="14"/>
      <c r="E49">
        <f t="shared" si="0"/>
        <v>83.99479061075897</v>
      </c>
      <c r="F49">
        <f t="shared" si="1"/>
        <v>84</v>
      </c>
      <c r="G49">
        <f t="shared" si="2"/>
        <v>-0.2364000000015949</v>
      </c>
      <c r="I49">
        <f t="shared" si="6"/>
        <v>-0.2364000000015949</v>
      </c>
      <c r="O49">
        <f t="shared" si="4"/>
        <v>0.06605541107913054</v>
      </c>
      <c r="Q49" s="2">
        <f t="shared" si="5"/>
        <v>20787.1</v>
      </c>
      <c r="AA49" t="s">
        <v>29</v>
      </c>
      <c r="AC49" t="s">
        <v>31</v>
      </c>
    </row>
    <row r="50" spans="1:29" ht="12.75">
      <c r="A50" t="s">
        <v>34</v>
      </c>
      <c r="C50" s="15">
        <v>46016.5</v>
      </c>
      <c r="D50" s="14"/>
      <c r="E50">
        <f t="shared" si="0"/>
        <v>309.0055884141773</v>
      </c>
      <c r="F50">
        <f t="shared" si="1"/>
        <v>309</v>
      </c>
      <c r="G50">
        <f t="shared" si="2"/>
        <v>0.25359999999636784</v>
      </c>
      <c r="I50">
        <f t="shared" si="6"/>
        <v>0.25359999999636784</v>
      </c>
      <c r="O50">
        <f t="shared" si="4"/>
        <v>0.12401119068839689</v>
      </c>
      <c r="Q50" s="2">
        <f t="shared" si="5"/>
        <v>30998</v>
      </c>
      <c r="AA50" t="s">
        <v>33</v>
      </c>
      <c r="AC50" t="s">
        <v>31</v>
      </c>
    </row>
    <row r="51" spans="1:17" ht="12.75">
      <c r="A51" s="31" t="s">
        <v>144</v>
      </c>
      <c r="B51" s="32" t="s">
        <v>151</v>
      </c>
      <c r="C51" s="31">
        <v>52460.478</v>
      </c>
      <c r="D51" s="31" t="s">
        <v>46</v>
      </c>
      <c r="E51">
        <f t="shared" si="0"/>
        <v>451.0072367319236</v>
      </c>
      <c r="F51">
        <f t="shared" si="1"/>
        <v>451</v>
      </c>
      <c r="G51">
        <f t="shared" si="2"/>
        <v>0.3283999999985099</v>
      </c>
      <c r="I51">
        <f t="shared" si="6"/>
        <v>0.3283999999985099</v>
      </c>
      <c r="O51">
        <f t="shared" si="4"/>
        <v>0.16058772715291164</v>
      </c>
      <c r="Q51" s="2">
        <f t="shared" si="5"/>
        <v>37441.978</v>
      </c>
    </row>
    <row r="52" spans="1:17" ht="12.75">
      <c r="A52" s="31" t="s">
        <v>144</v>
      </c>
      <c r="B52" s="32" t="s">
        <v>151</v>
      </c>
      <c r="C52" s="31">
        <v>52460.5</v>
      </c>
      <c r="D52" s="31" t="s">
        <v>46</v>
      </c>
      <c r="E52">
        <f t="shared" si="0"/>
        <v>451.0077215312607</v>
      </c>
      <c r="F52">
        <f t="shared" si="1"/>
        <v>451</v>
      </c>
      <c r="G52">
        <f t="shared" si="2"/>
        <v>0.3503999999957159</v>
      </c>
      <c r="I52">
        <f t="shared" si="6"/>
        <v>0.3503999999957159</v>
      </c>
      <c r="O52">
        <f t="shared" si="4"/>
        <v>0.16058772715291164</v>
      </c>
      <c r="Q52" s="2">
        <f t="shared" si="5"/>
        <v>37442</v>
      </c>
    </row>
    <row r="53" spans="1:17" ht="12.75">
      <c r="A53" s="31" t="s">
        <v>150</v>
      </c>
      <c r="B53" s="32" t="s">
        <v>151</v>
      </c>
      <c r="C53" s="31">
        <v>53594.9</v>
      </c>
      <c r="D53" s="31" t="s">
        <v>46</v>
      </c>
      <c r="E53">
        <f t="shared" si="0"/>
        <v>476.00573826124514</v>
      </c>
      <c r="F53">
        <f t="shared" si="1"/>
        <v>476</v>
      </c>
      <c r="G53">
        <f t="shared" si="2"/>
        <v>0.2603999999992084</v>
      </c>
      <c r="I53">
        <f t="shared" si="6"/>
        <v>0.2603999999992084</v>
      </c>
      <c r="O53">
        <f t="shared" si="4"/>
        <v>0.1670272582206079</v>
      </c>
      <c r="Q53" s="2">
        <f t="shared" si="5"/>
        <v>38576.4</v>
      </c>
    </row>
    <row r="54" spans="2:4" ht="12.75">
      <c r="B54" s="6"/>
      <c r="C54" s="14"/>
      <c r="D54" s="14"/>
    </row>
    <row r="55" spans="2:4" ht="12.75">
      <c r="B55" s="6"/>
      <c r="C55" s="14"/>
      <c r="D55" s="14"/>
    </row>
    <row r="56" spans="2:4" ht="12.75">
      <c r="B56" s="6"/>
      <c r="C56" s="14"/>
      <c r="D56" s="14"/>
    </row>
    <row r="57" spans="2:4" ht="12.75">
      <c r="B57" s="6"/>
      <c r="C57" s="14"/>
      <c r="D57" s="14"/>
    </row>
    <row r="58" spans="2:4" ht="12.75">
      <c r="B58" s="6"/>
      <c r="C58" s="14"/>
      <c r="D58" s="14"/>
    </row>
    <row r="59" spans="2:4" ht="12.75">
      <c r="B59" s="6"/>
      <c r="C59" s="14"/>
      <c r="D59" s="14"/>
    </row>
    <row r="60" spans="2:4" ht="12.75">
      <c r="B60" s="6"/>
      <c r="C60" s="14"/>
      <c r="D60" s="14"/>
    </row>
    <row r="61" spans="2:4" ht="12.75">
      <c r="B61" s="6"/>
      <c r="C61" s="14"/>
      <c r="D61" s="14"/>
    </row>
    <row r="62" spans="2:4" ht="12.75">
      <c r="B62" s="6"/>
      <c r="C62" s="14"/>
      <c r="D62" s="14"/>
    </row>
    <row r="63" spans="2:4" ht="12.75">
      <c r="B63" s="6"/>
      <c r="C63" s="14"/>
      <c r="D63" s="14"/>
    </row>
    <row r="64" spans="2:4" ht="12.75">
      <c r="B64" s="6"/>
      <c r="C64" s="14"/>
      <c r="D64" s="14"/>
    </row>
    <row r="65" spans="2:4" ht="12.75">
      <c r="B65" s="6"/>
      <c r="C65" s="14"/>
      <c r="D65" s="14"/>
    </row>
    <row r="66" spans="2:4" ht="12.75">
      <c r="B66" s="6"/>
      <c r="C66" s="14"/>
      <c r="D66" s="14"/>
    </row>
    <row r="67" spans="2:4" ht="12.75">
      <c r="B67" s="6"/>
      <c r="C67" s="14"/>
      <c r="D67" s="14"/>
    </row>
    <row r="68" spans="2:4" ht="12.75">
      <c r="B68" s="6"/>
      <c r="C68" s="14"/>
      <c r="D68" s="14"/>
    </row>
    <row r="69" spans="2:4" ht="12.75">
      <c r="B69" s="6"/>
      <c r="C69" s="14"/>
      <c r="D69" s="14"/>
    </row>
    <row r="70" spans="2:4" ht="12.75">
      <c r="B70" s="6"/>
      <c r="C70" s="14"/>
      <c r="D70" s="14"/>
    </row>
    <row r="71" spans="2:4" ht="12.75">
      <c r="B71" s="6"/>
      <c r="C71" s="14"/>
      <c r="D71" s="14"/>
    </row>
    <row r="72" spans="2:4" ht="12.75">
      <c r="B72" s="6"/>
      <c r="C72" s="14"/>
      <c r="D72" s="14"/>
    </row>
    <row r="73" spans="2:4" ht="12.75">
      <c r="B73" s="6"/>
      <c r="C73" s="14"/>
      <c r="D73" s="14"/>
    </row>
    <row r="74" spans="2:4" ht="12.75">
      <c r="B74" s="6"/>
      <c r="C74" s="14"/>
      <c r="D74" s="14"/>
    </row>
    <row r="75" spans="3:4" ht="12.75">
      <c r="C75" s="14"/>
      <c r="D75" s="14"/>
    </row>
    <row r="76" spans="3:4" ht="12.75">
      <c r="C76" s="14"/>
      <c r="D76" s="14"/>
    </row>
    <row r="77" spans="3:4" ht="12.75">
      <c r="C77" s="14"/>
      <c r="D77" s="14"/>
    </row>
    <row r="78" spans="3:4" ht="12.75">
      <c r="C78" s="14"/>
      <c r="D78" s="14"/>
    </row>
    <row r="79" spans="3:4" ht="12.75">
      <c r="C79" s="14"/>
      <c r="D79" s="14"/>
    </row>
    <row r="80" spans="3:4" ht="12.75">
      <c r="C80" s="14"/>
      <c r="D80" s="14"/>
    </row>
    <row r="81" spans="3:4" ht="12.75">
      <c r="C81" s="14"/>
      <c r="D81" s="14"/>
    </row>
    <row r="82" spans="3:4" ht="12.75">
      <c r="C82" s="14"/>
      <c r="D82" s="14"/>
    </row>
    <row r="83" spans="3:4" ht="12.75">
      <c r="C83" s="14"/>
      <c r="D83" s="14"/>
    </row>
    <row r="84" spans="3:4" ht="12.75">
      <c r="C84" s="14"/>
      <c r="D84" s="14"/>
    </row>
    <row r="85" spans="3:4" ht="12.75">
      <c r="C85" s="14"/>
      <c r="D85" s="14"/>
    </row>
    <row r="86" spans="3:4" ht="12.75">
      <c r="C86" s="14"/>
      <c r="D86" s="14"/>
    </row>
    <row r="87" spans="3:4" ht="12.75">
      <c r="C87" s="14"/>
      <c r="D87" s="14"/>
    </row>
    <row r="88" spans="3:4" ht="12.75">
      <c r="C88" s="14"/>
      <c r="D88" s="14"/>
    </row>
    <row r="89" spans="3:4" ht="12.75">
      <c r="C89" s="14"/>
      <c r="D89" s="14"/>
    </row>
    <row r="90" spans="3:4" ht="12.75">
      <c r="C90" s="14"/>
      <c r="D90" s="14"/>
    </row>
    <row r="91" spans="3:4" ht="12.75">
      <c r="C91" s="14"/>
      <c r="D91" s="14"/>
    </row>
    <row r="92" spans="3:4" ht="12.75">
      <c r="C92" s="14"/>
      <c r="D92" s="14"/>
    </row>
    <row r="93" spans="3:4" ht="12.75">
      <c r="C93" s="14"/>
      <c r="D93" s="14"/>
    </row>
    <row r="94" spans="3:4" ht="12.75">
      <c r="C94" s="14"/>
      <c r="D94" s="14"/>
    </row>
    <row r="95" spans="3:4" ht="12.75">
      <c r="C95" s="14"/>
      <c r="D95" s="14"/>
    </row>
    <row r="96" spans="3:4" ht="12.75">
      <c r="C96" s="14"/>
      <c r="D96" s="14"/>
    </row>
    <row r="97" spans="3:4" ht="12.75">
      <c r="C97" s="14"/>
      <c r="D97" s="14"/>
    </row>
    <row r="98" spans="3:4" ht="12.75">
      <c r="C98" s="14"/>
      <c r="D98" s="14"/>
    </row>
    <row r="99" spans="3:4" ht="12.75">
      <c r="C99" s="14"/>
      <c r="D99" s="14"/>
    </row>
    <row r="100" spans="3:4" ht="12.75">
      <c r="C100" s="14"/>
      <c r="D100" s="14"/>
    </row>
    <row r="101" spans="3:4" ht="12.75">
      <c r="C101" s="14"/>
      <c r="D101" s="14"/>
    </row>
    <row r="102" spans="3:4" ht="12.75">
      <c r="C102" s="14"/>
      <c r="D102" s="14"/>
    </row>
    <row r="103" spans="3:4" ht="12.75">
      <c r="C103" s="14"/>
      <c r="D103" s="14"/>
    </row>
    <row r="104" spans="3:4" ht="12.75">
      <c r="C104" s="14"/>
      <c r="D104" s="14"/>
    </row>
    <row r="105" spans="3:4" ht="12.75">
      <c r="C105" s="14"/>
      <c r="D105" s="14"/>
    </row>
    <row r="106" spans="3:4" ht="12.75">
      <c r="C106" s="14"/>
      <c r="D106" s="14"/>
    </row>
    <row r="107" spans="3:4" ht="12.75">
      <c r="C107" s="14"/>
      <c r="D107" s="14"/>
    </row>
    <row r="108" spans="3:4" ht="12.75">
      <c r="C108" s="14"/>
      <c r="D108" s="14"/>
    </row>
    <row r="109" spans="3:4" ht="12.75">
      <c r="C109" s="14"/>
      <c r="D109" s="14"/>
    </row>
    <row r="110" spans="3:4" ht="12.75">
      <c r="C110" s="14"/>
      <c r="D110" s="14"/>
    </row>
    <row r="111" spans="3:4" ht="12.75">
      <c r="C111" s="14"/>
      <c r="D111" s="14"/>
    </row>
    <row r="112" spans="3:4" ht="12.75">
      <c r="C112" s="14"/>
      <c r="D112" s="14"/>
    </row>
    <row r="113" spans="3:4" ht="12.75">
      <c r="C113" s="14"/>
      <c r="D113" s="14"/>
    </row>
    <row r="114" spans="3:4" ht="12.75">
      <c r="C114" s="14"/>
      <c r="D114" s="14"/>
    </row>
    <row r="115" spans="3:4" ht="12.75">
      <c r="C115" s="14"/>
      <c r="D115" s="14"/>
    </row>
    <row r="116" spans="3:4" ht="12.75">
      <c r="C116" s="14"/>
      <c r="D116" s="14"/>
    </row>
    <row r="117" spans="3:4" ht="12.75">
      <c r="C117" s="14"/>
      <c r="D117" s="14"/>
    </row>
    <row r="118" spans="3:4" ht="12.75">
      <c r="C118" s="14"/>
      <c r="D118" s="14"/>
    </row>
    <row r="119" spans="3:4" ht="12.75">
      <c r="C119" s="14"/>
      <c r="D119" s="14"/>
    </row>
    <row r="120" spans="3:4" ht="12.75">
      <c r="C120" s="14"/>
      <c r="D120" s="14"/>
    </row>
    <row r="121" spans="3:4" ht="12.75">
      <c r="C121" s="14"/>
      <c r="D121" s="14"/>
    </row>
    <row r="122" spans="3:4" ht="12.75">
      <c r="C122" s="14"/>
      <c r="D122" s="14"/>
    </row>
    <row r="123" spans="3:4" ht="12.75">
      <c r="C123" s="14"/>
      <c r="D123" s="14"/>
    </row>
    <row r="124" spans="3:4" ht="12.75">
      <c r="C124" s="14"/>
      <c r="D124" s="14"/>
    </row>
    <row r="125" spans="3:4" ht="12.75">
      <c r="C125" s="14"/>
      <c r="D125" s="14"/>
    </row>
    <row r="126" spans="3:4" ht="12.75">
      <c r="C126" s="14"/>
      <c r="D126" s="14"/>
    </row>
    <row r="127" spans="3:4" ht="12.75">
      <c r="C127" s="14"/>
      <c r="D127" s="14"/>
    </row>
    <row r="128" spans="3:4" ht="12.75">
      <c r="C128" s="14"/>
      <c r="D128" s="14"/>
    </row>
    <row r="129" spans="3:4" ht="12.75">
      <c r="C129" s="14"/>
      <c r="D129" s="14"/>
    </row>
    <row r="130" spans="3:4" ht="12.75">
      <c r="C130" s="14"/>
      <c r="D130" s="14"/>
    </row>
    <row r="131" spans="3:4" ht="12.75">
      <c r="C131" s="14"/>
      <c r="D131" s="14"/>
    </row>
    <row r="132" spans="3:4" ht="12.75">
      <c r="C132" s="14"/>
      <c r="D132" s="14"/>
    </row>
    <row r="133" spans="3:4" ht="12.75">
      <c r="C133" s="14"/>
      <c r="D133" s="14"/>
    </row>
    <row r="134" spans="3:4" ht="12.75">
      <c r="C134" s="14"/>
      <c r="D134" s="14"/>
    </row>
    <row r="135" spans="3:4" ht="12.75">
      <c r="C135" s="14"/>
      <c r="D135" s="14"/>
    </row>
    <row r="136" spans="3:4" ht="12.75">
      <c r="C136" s="14"/>
      <c r="D136" s="14"/>
    </row>
    <row r="137" spans="3:4" ht="12.75">
      <c r="C137" s="14"/>
      <c r="D137" s="14"/>
    </row>
    <row r="138" spans="3:4" ht="12.75">
      <c r="C138" s="14"/>
      <c r="D138" s="14"/>
    </row>
    <row r="139" spans="3:4" ht="12.75">
      <c r="C139" s="14"/>
      <c r="D139" s="14"/>
    </row>
    <row r="140" spans="3:4" ht="12.75">
      <c r="C140" s="14"/>
      <c r="D140" s="14"/>
    </row>
    <row r="141" spans="3:4" ht="12.75">
      <c r="C141" s="14"/>
      <c r="D141" s="14"/>
    </row>
    <row r="142" spans="3:4" ht="12.75">
      <c r="C142" s="14"/>
      <c r="D142" s="14"/>
    </row>
    <row r="143" spans="3:4" ht="12.75">
      <c r="C143" s="14"/>
      <c r="D143" s="14"/>
    </row>
    <row r="144" spans="3:4" ht="12.75">
      <c r="C144" s="14"/>
      <c r="D144" s="14"/>
    </row>
    <row r="145" spans="3:4" ht="12.75">
      <c r="C145" s="14"/>
      <c r="D145" s="14"/>
    </row>
    <row r="146" spans="3:4" ht="12.75">
      <c r="C146" s="14"/>
      <c r="D146" s="14"/>
    </row>
    <row r="147" spans="3:4" ht="12.75">
      <c r="C147" s="14"/>
      <c r="D147" s="14"/>
    </row>
    <row r="148" spans="3:4" ht="12.75">
      <c r="C148" s="14"/>
      <c r="D148" s="14"/>
    </row>
    <row r="149" spans="3:4" ht="12.75">
      <c r="C149" s="14"/>
      <c r="D149" s="14"/>
    </row>
    <row r="150" spans="3:4" ht="12.75">
      <c r="C150" s="14"/>
      <c r="D150" s="14"/>
    </row>
    <row r="151" spans="3:4" ht="12.75">
      <c r="C151" s="14"/>
      <c r="D151" s="14"/>
    </row>
    <row r="152" spans="3:4" ht="12.75">
      <c r="C152" s="14"/>
      <c r="D152" s="14"/>
    </row>
    <row r="153" spans="3:4" ht="12.75">
      <c r="C153" s="14"/>
      <c r="D153" s="14"/>
    </row>
    <row r="154" spans="3:4" ht="12.75">
      <c r="C154" s="14"/>
      <c r="D154" s="14"/>
    </row>
    <row r="155" spans="3:4" ht="12.75">
      <c r="C155" s="14"/>
      <c r="D155" s="14"/>
    </row>
    <row r="156" spans="3:4" ht="12.75">
      <c r="C156" s="14"/>
      <c r="D156" s="14"/>
    </row>
    <row r="157" spans="3:4" ht="12.75">
      <c r="C157" s="14"/>
      <c r="D157" s="14"/>
    </row>
    <row r="158" spans="3:4" ht="12.75">
      <c r="C158" s="14"/>
      <c r="D158" s="14"/>
    </row>
    <row r="159" spans="3:4" ht="12.75">
      <c r="C159" s="14"/>
      <c r="D159" s="14"/>
    </row>
    <row r="160" spans="3:4" ht="12.75">
      <c r="C160" s="14"/>
      <c r="D160" s="14"/>
    </row>
    <row r="161" spans="3:4" ht="12.75">
      <c r="C161" s="14"/>
      <c r="D161" s="14"/>
    </row>
    <row r="162" spans="3:4" ht="12.75">
      <c r="C162" s="14"/>
      <c r="D162" s="14"/>
    </row>
    <row r="163" spans="3:4" ht="12.75">
      <c r="C163" s="14"/>
      <c r="D163" s="14"/>
    </row>
    <row r="164" spans="3:4" ht="12.75">
      <c r="C164" s="14"/>
      <c r="D164" s="1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4"/>
  <sheetViews>
    <sheetView zoomScalePageLayoutView="0" workbookViewId="0" topLeftCell="A1">
      <selection activeCell="A22" sqref="A22:D42"/>
    </sheetView>
  </sheetViews>
  <sheetFormatPr defaultColWidth="9.140625" defaultRowHeight="12.75"/>
  <cols>
    <col min="1" max="1" width="19.7109375" style="14" customWidth="1"/>
    <col min="2" max="2" width="4.421875" style="17" customWidth="1"/>
    <col min="3" max="3" width="12.7109375" style="14" customWidth="1"/>
    <col min="4" max="4" width="5.421875" style="17" customWidth="1"/>
    <col min="5" max="5" width="14.8515625" style="17" customWidth="1"/>
    <col min="6" max="6" width="9.140625" style="17" customWidth="1"/>
    <col min="7" max="7" width="12.00390625" style="17" customWidth="1"/>
    <col min="8" max="8" width="14.140625" style="14" customWidth="1"/>
    <col min="9" max="9" width="22.57421875" style="17" customWidth="1"/>
    <col min="10" max="10" width="25.140625" style="17" customWidth="1"/>
    <col min="11" max="11" width="15.7109375" style="17" customWidth="1"/>
    <col min="12" max="12" width="14.140625" style="17" customWidth="1"/>
    <col min="13" max="13" width="9.57421875" style="17" customWidth="1"/>
    <col min="14" max="14" width="14.140625" style="17" customWidth="1"/>
    <col min="15" max="15" width="23.421875" style="17" customWidth="1"/>
    <col min="16" max="16" width="16.57421875" style="17" customWidth="1"/>
    <col min="17" max="17" width="41.00390625" style="17" customWidth="1"/>
    <col min="18" max="16384" width="9.140625" style="17" customWidth="1"/>
  </cols>
  <sheetData>
    <row r="1" spans="1:10" ht="15.75">
      <c r="A1" s="16" t="s">
        <v>37</v>
      </c>
      <c r="I1" s="18" t="s">
        <v>38</v>
      </c>
      <c r="J1" s="19" t="s">
        <v>39</v>
      </c>
    </row>
    <row r="2" spans="9:10" ht="12.75">
      <c r="I2" s="20" t="s">
        <v>40</v>
      </c>
      <c r="J2" s="21" t="s">
        <v>41</v>
      </c>
    </row>
    <row r="3" spans="1:10" ht="12.75">
      <c r="A3" s="22" t="s">
        <v>42</v>
      </c>
      <c r="I3" s="20" t="s">
        <v>43</v>
      </c>
      <c r="J3" s="21" t="s">
        <v>29</v>
      </c>
    </row>
    <row r="4" spans="9:10" ht="12.75">
      <c r="I4" s="20" t="s">
        <v>44</v>
      </c>
      <c r="J4" s="21" t="s">
        <v>29</v>
      </c>
    </row>
    <row r="5" spans="9:10" ht="13.5" thickBot="1">
      <c r="I5" s="23" t="s">
        <v>45</v>
      </c>
      <c r="J5" s="24" t="s">
        <v>46</v>
      </c>
    </row>
    <row r="10" ht="13.5" thickBot="1"/>
    <row r="11" spans="1:16" ht="12.75" customHeight="1" thickBot="1">
      <c r="A11" s="14" t="str">
        <f aca="true" t="shared" si="0" ref="A11:A42">P11</f>
        <v> PZ 14.59 </v>
      </c>
      <c r="B11" s="6" t="str">
        <f aca="true" t="shared" si="1" ref="B11:B42">IF(H11=INT(H11),"I","II")</f>
        <v>I</v>
      </c>
      <c r="C11" s="14">
        <f aca="true" t="shared" si="2" ref="C11:C42">1*G11</f>
        <v>31993.33</v>
      </c>
      <c r="D11" s="17" t="str">
        <f aca="true" t="shared" si="3" ref="D11:D42">VLOOKUP(F11,I$1:J$5,2,FALSE)</f>
        <v>vis</v>
      </c>
      <c r="E11" s="25">
        <f>VLOOKUP(C11,A!C$21:E$973,3,FALSE)</f>
        <v>-0.013662526774122762</v>
      </c>
      <c r="F11" s="6" t="s">
        <v>45</v>
      </c>
      <c r="G11" s="17" t="str">
        <f aca="true" t="shared" si="4" ref="G11:G42">MID(I11,3,LEN(I11)-3)</f>
        <v>31993.33</v>
      </c>
      <c r="H11" s="14">
        <f aca="true" t="shared" si="5" ref="H11:H42">1*K11</f>
        <v>0</v>
      </c>
      <c r="I11" s="26" t="s">
        <v>110</v>
      </c>
      <c r="J11" s="27" t="s">
        <v>111</v>
      </c>
      <c r="K11" s="26">
        <v>0</v>
      </c>
      <c r="L11" s="26" t="s">
        <v>112</v>
      </c>
      <c r="M11" s="27" t="s">
        <v>47</v>
      </c>
      <c r="N11" s="27"/>
      <c r="O11" s="28" t="s">
        <v>113</v>
      </c>
      <c r="P11" s="28" t="s">
        <v>114</v>
      </c>
    </row>
    <row r="12" spans="1:16" ht="12.75" customHeight="1" thickBot="1">
      <c r="A12" s="14" t="str">
        <f t="shared" si="0"/>
        <v> AJ 64.263 </v>
      </c>
      <c r="B12" s="6" t="str">
        <f t="shared" si="1"/>
        <v>I</v>
      </c>
      <c r="C12" s="14">
        <f t="shared" si="2"/>
        <v>31994</v>
      </c>
      <c r="D12" s="17" t="str">
        <f t="shared" si="3"/>
        <v>vis</v>
      </c>
      <c r="E12" s="25">
        <f>VLOOKUP(C12,A!C$21:E$973,3,FALSE)</f>
        <v>0.0011018166753182575</v>
      </c>
      <c r="F12" s="6" t="s">
        <v>45</v>
      </c>
      <c r="G12" s="17" t="str">
        <f t="shared" si="4"/>
        <v>31994.0</v>
      </c>
      <c r="H12" s="14">
        <f t="shared" si="5"/>
        <v>0</v>
      </c>
      <c r="I12" s="26" t="s">
        <v>115</v>
      </c>
      <c r="J12" s="27" t="s">
        <v>116</v>
      </c>
      <c r="K12" s="26">
        <v>0</v>
      </c>
      <c r="L12" s="26" t="s">
        <v>58</v>
      </c>
      <c r="M12" s="27" t="s">
        <v>47</v>
      </c>
      <c r="N12" s="27"/>
      <c r="O12" s="28" t="s">
        <v>108</v>
      </c>
      <c r="P12" s="28" t="s">
        <v>109</v>
      </c>
    </row>
    <row r="13" spans="1:16" ht="12.75" customHeight="1" thickBot="1">
      <c r="A13" s="14" t="str">
        <f t="shared" si="0"/>
        <v> AJ 64.263 </v>
      </c>
      <c r="B13" s="6" t="str">
        <f t="shared" si="1"/>
        <v>I</v>
      </c>
      <c r="C13" s="14">
        <f t="shared" si="2"/>
        <v>32311.7</v>
      </c>
      <c r="D13" s="17" t="str">
        <f t="shared" si="3"/>
        <v>vis</v>
      </c>
      <c r="E13" s="25">
        <f>VLOOKUP(C13,A!C$21:E$973,3,FALSE)</f>
        <v>7.00204497174942</v>
      </c>
      <c r="F13" s="6" t="s">
        <v>45</v>
      </c>
      <c r="G13" s="17" t="str">
        <f t="shared" si="4"/>
        <v>32311.7</v>
      </c>
      <c r="H13" s="14">
        <f t="shared" si="5"/>
        <v>7</v>
      </c>
      <c r="I13" s="26" t="s">
        <v>117</v>
      </c>
      <c r="J13" s="27" t="s">
        <v>118</v>
      </c>
      <c r="K13" s="26">
        <v>7</v>
      </c>
      <c r="L13" s="26" t="s">
        <v>119</v>
      </c>
      <c r="M13" s="27" t="s">
        <v>47</v>
      </c>
      <c r="N13" s="27"/>
      <c r="O13" s="28" t="s">
        <v>108</v>
      </c>
      <c r="P13" s="28" t="s">
        <v>109</v>
      </c>
    </row>
    <row r="14" spans="1:16" ht="12.75" customHeight="1" thickBot="1">
      <c r="A14" s="14" t="str">
        <f t="shared" si="0"/>
        <v> AJ 64.263 </v>
      </c>
      <c r="B14" s="6" t="str">
        <f t="shared" si="1"/>
        <v>I</v>
      </c>
      <c r="C14" s="14">
        <f t="shared" si="2"/>
        <v>32447.9</v>
      </c>
      <c r="D14" s="17" t="str">
        <f t="shared" si="3"/>
        <v>vis</v>
      </c>
      <c r="E14" s="25">
        <f>VLOOKUP(C14,A!C$21:E$973,3,FALSE)</f>
        <v>10.003393595360045</v>
      </c>
      <c r="F14" s="6" t="s">
        <v>45</v>
      </c>
      <c r="G14" s="17" t="str">
        <f t="shared" si="4"/>
        <v>32447.9</v>
      </c>
      <c r="H14" s="14">
        <f t="shared" si="5"/>
        <v>10</v>
      </c>
      <c r="I14" s="26" t="s">
        <v>120</v>
      </c>
      <c r="J14" s="27" t="s">
        <v>121</v>
      </c>
      <c r="K14" s="26">
        <v>10</v>
      </c>
      <c r="L14" s="26" t="s">
        <v>122</v>
      </c>
      <c r="M14" s="27" t="s">
        <v>47</v>
      </c>
      <c r="N14" s="27"/>
      <c r="O14" s="28" t="s">
        <v>108</v>
      </c>
      <c r="P14" s="28" t="s">
        <v>109</v>
      </c>
    </row>
    <row r="15" spans="1:16" ht="12.75" customHeight="1" thickBot="1">
      <c r="A15" s="14" t="str">
        <f t="shared" si="0"/>
        <v> AJ 64.263 </v>
      </c>
      <c r="B15" s="6" t="str">
        <f t="shared" si="1"/>
        <v>I</v>
      </c>
      <c r="C15" s="14">
        <f t="shared" si="2"/>
        <v>32765.4</v>
      </c>
      <c r="D15" s="17" t="str">
        <f t="shared" si="3"/>
        <v>vis</v>
      </c>
      <c r="E15" s="25">
        <f>VLOOKUP(C15,A!C$21:E$973,3,FALSE)</f>
        <v>16.999929483732792</v>
      </c>
      <c r="F15" s="6" t="s">
        <v>45</v>
      </c>
      <c r="G15" s="17" t="str">
        <f t="shared" si="4"/>
        <v>32765.4</v>
      </c>
      <c r="H15" s="14">
        <f t="shared" si="5"/>
        <v>17</v>
      </c>
      <c r="I15" s="26" t="s">
        <v>123</v>
      </c>
      <c r="J15" s="27" t="s">
        <v>124</v>
      </c>
      <c r="K15" s="26">
        <v>17</v>
      </c>
      <c r="L15" s="26" t="s">
        <v>94</v>
      </c>
      <c r="M15" s="27" t="s">
        <v>47</v>
      </c>
      <c r="N15" s="27"/>
      <c r="O15" s="28" t="s">
        <v>108</v>
      </c>
      <c r="P15" s="28" t="s">
        <v>109</v>
      </c>
    </row>
    <row r="16" spans="1:16" ht="12.75" customHeight="1" thickBot="1">
      <c r="A16" s="14" t="str">
        <f t="shared" si="0"/>
        <v> AJ 64.263 </v>
      </c>
      <c r="B16" s="6" t="str">
        <f t="shared" si="1"/>
        <v>I</v>
      </c>
      <c r="C16" s="14">
        <f t="shared" si="2"/>
        <v>33128.5</v>
      </c>
      <c r="D16" s="17" t="str">
        <f t="shared" si="3"/>
        <v>vis</v>
      </c>
      <c r="E16" s="25">
        <f>VLOOKUP(C16,A!C$21:E$973,3,FALSE)</f>
        <v>25.001322180010384</v>
      </c>
      <c r="F16" s="6" t="s">
        <v>45</v>
      </c>
      <c r="G16" s="17" t="str">
        <f t="shared" si="4"/>
        <v>33128.5</v>
      </c>
      <c r="H16" s="14">
        <f t="shared" si="5"/>
        <v>25</v>
      </c>
      <c r="I16" s="26" t="s">
        <v>125</v>
      </c>
      <c r="J16" s="27" t="s">
        <v>126</v>
      </c>
      <c r="K16" s="26">
        <v>25</v>
      </c>
      <c r="L16" s="26" t="s">
        <v>119</v>
      </c>
      <c r="M16" s="27" t="s">
        <v>47</v>
      </c>
      <c r="N16" s="27"/>
      <c r="O16" s="28" t="s">
        <v>108</v>
      </c>
      <c r="P16" s="28" t="s">
        <v>109</v>
      </c>
    </row>
    <row r="17" spans="1:16" ht="12.75" customHeight="1" thickBot="1">
      <c r="A17" s="14" t="str">
        <f t="shared" si="0"/>
        <v> AJ 64.263 </v>
      </c>
      <c r="B17" s="6" t="str">
        <f t="shared" si="1"/>
        <v>I</v>
      </c>
      <c r="C17" s="14">
        <f t="shared" si="2"/>
        <v>33536.9</v>
      </c>
      <c r="D17" s="17" t="str">
        <f t="shared" si="3"/>
        <v>vis</v>
      </c>
      <c r="E17" s="25">
        <f>VLOOKUP(C17,A!C$21:E$973,3,FALSE)</f>
        <v>34.00096078414091</v>
      </c>
      <c r="F17" s="6" t="s">
        <v>45</v>
      </c>
      <c r="G17" s="17" t="str">
        <f t="shared" si="4"/>
        <v>33536.9</v>
      </c>
      <c r="H17" s="14">
        <f t="shared" si="5"/>
        <v>34</v>
      </c>
      <c r="I17" s="26" t="s">
        <v>127</v>
      </c>
      <c r="J17" s="27" t="s">
        <v>128</v>
      </c>
      <c r="K17" s="26">
        <v>34</v>
      </c>
      <c r="L17" s="26" t="s">
        <v>58</v>
      </c>
      <c r="M17" s="27" t="s">
        <v>47</v>
      </c>
      <c r="N17" s="27"/>
      <c r="O17" s="28" t="s">
        <v>108</v>
      </c>
      <c r="P17" s="28" t="s">
        <v>109</v>
      </c>
    </row>
    <row r="18" spans="1:16" ht="12.75" customHeight="1" thickBot="1">
      <c r="A18" s="14" t="str">
        <f t="shared" si="0"/>
        <v> AJ 64.263 </v>
      </c>
      <c r="B18" s="6" t="str">
        <f t="shared" si="1"/>
        <v>I</v>
      </c>
      <c r="C18" s="14">
        <f t="shared" si="2"/>
        <v>33854.6</v>
      </c>
      <c r="D18" s="17" t="str">
        <f t="shared" si="3"/>
        <v>vis</v>
      </c>
      <c r="E18" s="25">
        <f>VLOOKUP(C18,A!C$21:E$973,3,FALSE)</f>
        <v>41.00190393921493</v>
      </c>
      <c r="F18" s="6" t="s">
        <v>45</v>
      </c>
      <c r="G18" s="17" t="str">
        <f t="shared" si="4"/>
        <v>33854.6</v>
      </c>
      <c r="H18" s="14">
        <f t="shared" si="5"/>
        <v>41</v>
      </c>
      <c r="I18" s="26" t="s">
        <v>129</v>
      </c>
      <c r="J18" s="27" t="s">
        <v>130</v>
      </c>
      <c r="K18" s="26">
        <v>41</v>
      </c>
      <c r="L18" s="26" t="s">
        <v>119</v>
      </c>
      <c r="M18" s="27" t="s">
        <v>47</v>
      </c>
      <c r="N18" s="27"/>
      <c r="O18" s="28" t="s">
        <v>108</v>
      </c>
      <c r="P18" s="28" t="s">
        <v>109</v>
      </c>
    </row>
    <row r="19" spans="1:16" ht="12.75" customHeight="1" thickBot="1">
      <c r="A19" s="14" t="str">
        <f t="shared" si="0"/>
        <v> AJ 64.263 </v>
      </c>
      <c r="B19" s="6" t="str">
        <f t="shared" si="1"/>
        <v>I</v>
      </c>
      <c r="C19" s="14">
        <f t="shared" si="2"/>
        <v>34217.4</v>
      </c>
      <c r="D19" s="17" t="str">
        <f t="shared" si="3"/>
        <v>vis</v>
      </c>
      <c r="E19" s="25">
        <f>VLOOKUP(C19,A!C$21:E$973,3,FALSE)</f>
        <v>48.99668573544061</v>
      </c>
      <c r="F19" s="6" t="s">
        <v>45</v>
      </c>
      <c r="G19" s="17" t="str">
        <f t="shared" si="4"/>
        <v>34217.4</v>
      </c>
      <c r="H19" s="14">
        <f t="shared" si="5"/>
        <v>49</v>
      </c>
      <c r="I19" s="26" t="s">
        <v>131</v>
      </c>
      <c r="J19" s="27" t="s">
        <v>132</v>
      </c>
      <c r="K19" s="26">
        <v>49</v>
      </c>
      <c r="L19" s="26" t="s">
        <v>105</v>
      </c>
      <c r="M19" s="27" t="s">
        <v>47</v>
      </c>
      <c r="N19" s="27"/>
      <c r="O19" s="28" t="s">
        <v>108</v>
      </c>
      <c r="P19" s="28" t="s">
        <v>109</v>
      </c>
    </row>
    <row r="20" spans="1:16" ht="12.75" customHeight="1" thickBot="1">
      <c r="A20" s="14" t="str">
        <f t="shared" si="0"/>
        <v> AJ 64.263 </v>
      </c>
      <c r="B20" s="6" t="str">
        <f t="shared" si="1"/>
        <v>I</v>
      </c>
      <c r="C20" s="14">
        <f t="shared" si="2"/>
        <v>35805.6</v>
      </c>
      <c r="D20" s="17" t="str">
        <f t="shared" si="3"/>
        <v>vis</v>
      </c>
      <c r="E20" s="25">
        <f>VLOOKUP(C20,A!C$21:E$973,3,FALSE)</f>
        <v>83.99479061075897</v>
      </c>
      <c r="F20" s="6" t="s">
        <v>45</v>
      </c>
      <c r="G20" s="17" t="str">
        <f t="shared" si="4"/>
        <v>35805.6</v>
      </c>
      <c r="H20" s="14">
        <f t="shared" si="5"/>
        <v>84</v>
      </c>
      <c r="I20" s="26" t="s">
        <v>133</v>
      </c>
      <c r="J20" s="27" t="s">
        <v>134</v>
      </c>
      <c r="K20" s="26">
        <v>84</v>
      </c>
      <c r="L20" s="26" t="s">
        <v>105</v>
      </c>
      <c r="M20" s="27" t="s">
        <v>51</v>
      </c>
      <c r="N20" s="27"/>
      <c r="O20" s="28" t="s">
        <v>108</v>
      </c>
      <c r="P20" s="28" t="s">
        <v>109</v>
      </c>
    </row>
    <row r="21" spans="1:16" ht="12.75" customHeight="1" thickBot="1">
      <c r="A21" s="14" t="str">
        <f t="shared" si="0"/>
        <v>BAVM 39 </v>
      </c>
      <c r="B21" s="6" t="str">
        <f t="shared" si="1"/>
        <v>I</v>
      </c>
      <c r="C21" s="14">
        <f t="shared" si="2"/>
        <v>46016.5</v>
      </c>
      <c r="D21" s="17" t="str">
        <f t="shared" si="3"/>
        <v>vis</v>
      </c>
      <c r="E21" s="25">
        <f>VLOOKUP(C21,A!C$21:E$973,3,FALSE)</f>
        <v>309.0055884141773</v>
      </c>
      <c r="F21" s="6" t="s">
        <v>45</v>
      </c>
      <c r="G21" s="17" t="str">
        <f t="shared" si="4"/>
        <v>46016.500</v>
      </c>
      <c r="H21" s="14">
        <f t="shared" si="5"/>
        <v>309</v>
      </c>
      <c r="I21" s="26" t="s">
        <v>135</v>
      </c>
      <c r="J21" s="27" t="s">
        <v>136</v>
      </c>
      <c r="K21" s="26">
        <v>309</v>
      </c>
      <c r="L21" s="26" t="s">
        <v>137</v>
      </c>
      <c r="M21" s="27" t="s">
        <v>73</v>
      </c>
      <c r="N21" s="27"/>
      <c r="O21" s="28" t="s">
        <v>138</v>
      </c>
      <c r="P21" s="29" t="s">
        <v>139</v>
      </c>
    </row>
    <row r="22" spans="1:16" ht="12.75" customHeight="1" thickBot="1">
      <c r="A22" s="14" t="str">
        <f t="shared" si="0"/>
        <v> PZ 7.266 </v>
      </c>
      <c r="B22" s="6" t="str">
        <f t="shared" si="1"/>
        <v>I</v>
      </c>
      <c r="C22" s="14">
        <f t="shared" si="2"/>
        <v>13479</v>
      </c>
      <c r="D22" s="17" t="str">
        <f t="shared" si="3"/>
        <v>vis</v>
      </c>
      <c r="E22" s="25">
        <f>VLOOKUP(C22,A!C$21:E$973,3,FALSE)</f>
        <v>-408.0016130596127</v>
      </c>
      <c r="F22" s="6" t="s">
        <v>45</v>
      </c>
      <c r="G22" s="17" t="str">
        <f t="shared" si="4"/>
        <v>13479.0</v>
      </c>
      <c r="H22" s="14">
        <f t="shared" si="5"/>
        <v>-408</v>
      </c>
      <c r="I22" s="26" t="s">
        <v>48</v>
      </c>
      <c r="J22" s="27" t="s">
        <v>49</v>
      </c>
      <c r="K22" s="26">
        <v>-408</v>
      </c>
      <c r="L22" s="26" t="s">
        <v>50</v>
      </c>
      <c r="M22" s="27" t="s">
        <v>51</v>
      </c>
      <c r="N22" s="27"/>
      <c r="O22" s="28" t="s">
        <v>52</v>
      </c>
      <c r="P22" s="28" t="s">
        <v>53</v>
      </c>
    </row>
    <row r="23" spans="1:16" ht="12.75" customHeight="1" thickBot="1">
      <c r="A23" s="14" t="str">
        <f t="shared" si="0"/>
        <v> PZ 7.266 </v>
      </c>
      <c r="B23" s="6" t="str">
        <f t="shared" si="1"/>
        <v>I</v>
      </c>
      <c r="C23" s="14">
        <f t="shared" si="2"/>
        <v>13842</v>
      </c>
      <c r="D23" s="17" t="str">
        <f t="shared" si="3"/>
        <v>vis</v>
      </c>
      <c r="E23" s="25">
        <f>VLOOKUP(C23,A!C$21:E$973,3,FALSE)</f>
        <v>-400.0024239966857</v>
      </c>
      <c r="F23" s="6" t="s">
        <v>45</v>
      </c>
      <c r="G23" s="17" t="str">
        <f t="shared" si="4"/>
        <v>13842.0</v>
      </c>
      <c r="H23" s="14">
        <f t="shared" si="5"/>
        <v>-400</v>
      </c>
      <c r="I23" s="26" t="s">
        <v>54</v>
      </c>
      <c r="J23" s="27" t="s">
        <v>55</v>
      </c>
      <c r="K23" s="26">
        <v>-400</v>
      </c>
      <c r="L23" s="26" t="s">
        <v>50</v>
      </c>
      <c r="M23" s="27" t="s">
        <v>51</v>
      </c>
      <c r="N23" s="27"/>
      <c r="O23" s="28" t="s">
        <v>52</v>
      </c>
      <c r="P23" s="28" t="s">
        <v>53</v>
      </c>
    </row>
    <row r="24" spans="1:16" ht="12.75" customHeight="1" thickBot="1">
      <c r="A24" s="14" t="str">
        <f t="shared" si="0"/>
        <v> PZ 7.266 </v>
      </c>
      <c r="B24" s="6" t="str">
        <f t="shared" si="1"/>
        <v>I</v>
      </c>
      <c r="C24" s="14">
        <f t="shared" si="2"/>
        <v>18561.6</v>
      </c>
      <c r="D24" s="17" t="str">
        <f t="shared" si="3"/>
        <v>vis</v>
      </c>
      <c r="E24" s="25">
        <f>VLOOKUP(C24,A!C$21:E$973,3,FALSE)</f>
        <v>-295.9997443785314</v>
      </c>
      <c r="F24" s="6" t="s">
        <v>45</v>
      </c>
      <c r="G24" s="17" t="str">
        <f t="shared" si="4"/>
        <v>18561.6</v>
      </c>
      <c r="H24" s="14">
        <f t="shared" si="5"/>
        <v>-296</v>
      </c>
      <c r="I24" s="26" t="s">
        <v>56</v>
      </c>
      <c r="J24" s="27" t="s">
        <v>57</v>
      </c>
      <c r="K24" s="26">
        <v>-296</v>
      </c>
      <c r="L24" s="26" t="s">
        <v>58</v>
      </c>
      <c r="M24" s="27" t="s">
        <v>51</v>
      </c>
      <c r="N24" s="27"/>
      <c r="O24" s="28" t="s">
        <v>52</v>
      </c>
      <c r="P24" s="28" t="s">
        <v>53</v>
      </c>
    </row>
    <row r="25" spans="1:16" ht="12.75" customHeight="1" thickBot="1">
      <c r="A25" s="14" t="str">
        <f t="shared" si="0"/>
        <v> PZ 4.268 </v>
      </c>
      <c r="B25" s="6" t="str">
        <f t="shared" si="1"/>
        <v>I</v>
      </c>
      <c r="C25" s="14">
        <f t="shared" si="2"/>
        <v>26594.9</v>
      </c>
      <c r="D25" s="17" t="str">
        <f t="shared" si="3"/>
        <v>vis</v>
      </c>
      <c r="E25" s="25">
        <f>VLOOKUP(C25,A!C$21:E$973,3,FALSE)</f>
        <v>-118.97526641927207</v>
      </c>
      <c r="F25" s="6" t="s">
        <v>45</v>
      </c>
      <c r="G25" s="17" t="str">
        <f t="shared" si="4"/>
        <v>26594.90</v>
      </c>
      <c r="H25" s="14">
        <f t="shared" si="5"/>
        <v>-119</v>
      </c>
      <c r="I25" s="26" t="s">
        <v>59</v>
      </c>
      <c r="J25" s="27" t="s">
        <v>60</v>
      </c>
      <c r="K25" s="26">
        <v>-119</v>
      </c>
      <c r="L25" s="26" t="s">
        <v>61</v>
      </c>
      <c r="M25" s="27" t="s">
        <v>51</v>
      </c>
      <c r="N25" s="27"/>
      <c r="O25" s="28" t="s">
        <v>62</v>
      </c>
      <c r="P25" s="28" t="s">
        <v>63</v>
      </c>
    </row>
    <row r="26" spans="1:16" ht="12.75" customHeight="1" thickBot="1">
      <c r="A26" s="14" t="str">
        <f t="shared" si="0"/>
        <v> PZ 4.268 </v>
      </c>
      <c r="B26" s="6" t="str">
        <f t="shared" si="1"/>
        <v>I</v>
      </c>
      <c r="C26" s="14">
        <f t="shared" si="2"/>
        <v>26685.67</v>
      </c>
      <c r="D26" s="17" t="str">
        <f t="shared" si="3"/>
        <v>vis</v>
      </c>
      <c r="E26" s="25">
        <f>VLOOKUP(C26,A!C$21:E$973,3,FALSE)</f>
        <v>-116.97502842687027</v>
      </c>
      <c r="F26" s="6" t="s">
        <v>45</v>
      </c>
      <c r="G26" s="17" t="str">
        <f t="shared" si="4"/>
        <v>26685.67</v>
      </c>
      <c r="H26" s="14">
        <f t="shared" si="5"/>
        <v>-117</v>
      </c>
      <c r="I26" s="26" t="s">
        <v>64</v>
      </c>
      <c r="J26" s="27" t="s">
        <v>65</v>
      </c>
      <c r="K26" s="26">
        <v>-117</v>
      </c>
      <c r="L26" s="26" t="s">
        <v>66</v>
      </c>
      <c r="M26" s="27" t="s">
        <v>51</v>
      </c>
      <c r="N26" s="27"/>
      <c r="O26" s="28" t="s">
        <v>62</v>
      </c>
      <c r="P26" s="28" t="s">
        <v>63</v>
      </c>
    </row>
    <row r="27" spans="1:16" ht="12.75" customHeight="1" thickBot="1">
      <c r="A27" s="14" t="str">
        <f t="shared" si="0"/>
        <v> PZ 4.268 </v>
      </c>
      <c r="B27" s="6" t="str">
        <f t="shared" si="1"/>
        <v>I</v>
      </c>
      <c r="C27" s="14">
        <f t="shared" si="2"/>
        <v>27274.85</v>
      </c>
      <c r="D27" s="17" t="str">
        <f t="shared" si="3"/>
        <v>vis</v>
      </c>
      <c r="E27" s="25">
        <f>VLOOKUP(C27,A!C$21:E$973,3,FALSE)</f>
        <v>-103.99166145140111</v>
      </c>
      <c r="F27" s="6" t="s">
        <v>45</v>
      </c>
      <c r="G27" s="17" t="str">
        <f t="shared" si="4"/>
        <v>27274.85</v>
      </c>
      <c r="H27" s="14">
        <f t="shared" si="5"/>
        <v>-104</v>
      </c>
      <c r="I27" s="26" t="s">
        <v>67</v>
      </c>
      <c r="J27" s="27" t="s">
        <v>68</v>
      </c>
      <c r="K27" s="26">
        <v>-104</v>
      </c>
      <c r="L27" s="26" t="s">
        <v>69</v>
      </c>
      <c r="M27" s="27" t="s">
        <v>51</v>
      </c>
      <c r="N27" s="27"/>
      <c r="O27" s="28" t="s">
        <v>62</v>
      </c>
      <c r="P27" s="28" t="s">
        <v>63</v>
      </c>
    </row>
    <row r="28" spans="1:16" ht="12.75" customHeight="1" thickBot="1">
      <c r="A28" s="14" t="str">
        <f t="shared" si="0"/>
        <v> AAC 2.132 </v>
      </c>
      <c r="B28" s="6" t="str">
        <f t="shared" si="1"/>
        <v>I</v>
      </c>
      <c r="C28" s="14">
        <f t="shared" si="2"/>
        <v>27774</v>
      </c>
      <c r="D28" s="17" t="str">
        <f t="shared" si="3"/>
        <v>vis</v>
      </c>
      <c r="E28" s="25">
        <f>VLOOKUP(C28,A!C$21:E$973,3,FALSE)</f>
        <v>-92.99222558153885</v>
      </c>
      <c r="F28" s="6" t="s">
        <v>45</v>
      </c>
      <c r="G28" s="17" t="str">
        <f t="shared" si="4"/>
        <v>27774.0</v>
      </c>
      <c r="H28" s="14">
        <f t="shared" si="5"/>
        <v>-93</v>
      </c>
      <c r="I28" s="26" t="s">
        <v>70</v>
      </c>
      <c r="J28" s="27" t="s">
        <v>71</v>
      </c>
      <c r="K28" s="26">
        <v>-93</v>
      </c>
      <c r="L28" s="26" t="s">
        <v>72</v>
      </c>
      <c r="M28" s="27" t="s">
        <v>73</v>
      </c>
      <c r="N28" s="27"/>
      <c r="O28" s="28" t="s">
        <v>74</v>
      </c>
      <c r="P28" s="28" t="s">
        <v>75</v>
      </c>
    </row>
    <row r="29" spans="1:16" ht="12.75" customHeight="1" thickBot="1">
      <c r="A29" s="14" t="str">
        <f t="shared" si="0"/>
        <v> AAAN 11.5.38 </v>
      </c>
      <c r="B29" s="6" t="str">
        <f t="shared" si="1"/>
        <v>I</v>
      </c>
      <c r="C29" s="14">
        <f t="shared" si="2"/>
        <v>28545.23</v>
      </c>
      <c r="D29" s="17" t="str">
        <f t="shared" si="3"/>
        <v>vis</v>
      </c>
      <c r="E29" s="25">
        <f>VLOOKUP(C29,A!C$21:E$973,3,FALSE)</f>
        <v>-75.99714409117756</v>
      </c>
      <c r="F29" s="6" t="s">
        <v>45</v>
      </c>
      <c r="G29" s="17" t="str">
        <f t="shared" si="4"/>
        <v>28545.23</v>
      </c>
      <c r="H29" s="14">
        <f t="shared" si="5"/>
        <v>-76</v>
      </c>
      <c r="I29" s="26" t="s">
        <v>76</v>
      </c>
      <c r="J29" s="27" t="s">
        <v>77</v>
      </c>
      <c r="K29" s="26">
        <v>-76</v>
      </c>
      <c r="L29" s="26" t="s">
        <v>78</v>
      </c>
      <c r="M29" s="27" t="s">
        <v>51</v>
      </c>
      <c r="N29" s="27"/>
      <c r="O29" s="28" t="s">
        <v>79</v>
      </c>
      <c r="P29" s="28" t="s">
        <v>80</v>
      </c>
    </row>
    <row r="30" spans="1:16" ht="12.75" customHeight="1" thickBot="1">
      <c r="A30" s="14" t="str">
        <f t="shared" si="0"/>
        <v> AAAN 11.5.38 </v>
      </c>
      <c r="B30" s="6" t="str">
        <f t="shared" si="1"/>
        <v>I</v>
      </c>
      <c r="C30" s="14">
        <f t="shared" si="2"/>
        <v>28635.61</v>
      </c>
      <c r="D30" s="17" t="str">
        <f t="shared" si="3"/>
        <v>vis</v>
      </c>
      <c r="E30" s="25">
        <f>VLOOKUP(C30,A!C$21:E$973,3,FALSE)</f>
        <v>-74.00550026884326</v>
      </c>
      <c r="F30" s="6" t="s">
        <v>45</v>
      </c>
      <c r="G30" s="17" t="str">
        <f t="shared" si="4"/>
        <v>28635.61</v>
      </c>
      <c r="H30" s="14">
        <f t="shared" si="5"/>
        <v>-74</v>
      </c>
      <c r="I30" s="26" t="s">
        <v>81</v>
      </c>
      <c r="J30" s="27" t="s">
        <v>82</v>
      </c>
      <c r="K30" s="26">
        <v>-74</v>
      </c>
      <c r="L30" s="26" t="s">
        <v>83</v>
      </c>
      <c r="M30" s="27" t="s">
        <v>51</v>
      </c>
      <c r="N30" s="27"/>
      <c r="O30" s="28" t="s">
        <v>79</v>
      </c>
      <c r="P30" s="28" t="s">
        <v>80</v>
      </c>
    </row>
    <row r="31" spans="1:16" ht="12.75" customHeight="1" thickBot="1">
      <c r="A31" s="14" t="str">
        <f t="shared" si="0"/>
        <v> PZ 7.266 </v>
      </c>
      <c r="B31" s="6" t="str">
        <f t="shared" si="1"/>
        <v>I</v>
      </c>
      <c r="C31" s="14">
        <f t="shared" si="2"/>
        <v>28726.5</v>
      </c>
      <c r="D31" s="17" t="str">
        <f t="shared" si="3"/>
        <v>vis</v>
      </c>
      <c r="E31" s="25">
        <f>VLOOKUP(C31,A!C$21:E$973,3,FALSE)</f>
        <v>-72.0026179164206</v>
      </c>
      <c r="F31" s="6" t="s">
        <v>45</v>
      </c>
      <c r="G31" s="17" t="str">
        <f t="shared" si="4"/>
        <v>28726.5</v>
      </c>
      <c r="H31" s="14">
        <f t="shared" si="5"/>
        <v>-72</v>
      </c>
      <c r="I31" s="26" t="s">
        <v>84</v>
      </c>
      <c r="J31" s="27" t="s">
        <v>85</v>
      </c>
      <c r="K31" s="26">
        <v>-72</v>
      </c>
      <c r="L31" s="26" t="s">
        <v>50</v>
      </c>
      <c r="M31" s="27" t="s">
        <v>51</v>
      </c>
      <c r="N31" s="27"/>
      <c r="O31" s="28" t="s">
        <v>52</v>
      </c>
      <c r="P31" s="28" t="s">
        <v>53</v>
      </c>
    </row>
    <row r="32" spans="1:16" ht="12.75" customHeight="1" thickBot="1">
      <c r="A32" s="14" t="str">
        <f t="shared" si="0"/>
        <v> PZ 7.266 </v>
      </c>
      <c r="B32" s="6" t="str">
        <f t="shared" si="1"/>
        <v>I</v>
      </c>
      <c r="C32" s="14">
        <f t="shared" si="2"/>
        <v>28771.6</v>
      </c>
      <c r="D32" s="17" t="str">
        <f t="shared" si="3"/>
        <v>vis</v>
      </c>
      <c r="E32" s="25">
        <f>VLOOKUP(C32,A!C$21:E$973,3,FALSE)</f>
        <v>-71.0087792752691</v>
      </c>
      <c r="F32" s="6" t="s">
        <v>45</v>
      </c>
      <c r="G32" s="17" t="str">
        <f t="shared" si="4"/>
        <v>28771.6</v>
      </c>
      <c r="H32" s="14">
        <f t="shared" si="5"/>
        <v>-71</v>
      </c>
      <c r="I32" s="26" t="s">
        <v>86</v>
      </c>
      <c r="J32" s="27" t="s">
        <v>87</v>
      </c>
      <c r="K32" s="26">
        <v>-71</v>
      </c>
      <c r="L32" s="26" t="s">
        <v>88</v>
      </c>
      <c r="M32" s="27" t="s">
        <v>51</v>
      </c>
      <c r="N32" s="27"/>
      <c r="O32" s="28" t="s">
        <v>52</v>
      </c>
      <c r="P32" s="28" t="s">
        <v>53</v>
      </c>
    </row>
    <row r="33" spans="1:16" ht="12.75" customHeight="1" thickBot="1">
      <c r="A33" s="14" t="str">
        <f t="shared" si="0"/>
        <v> AAAN 11.5.38 </v>
      </c>
      <c r="B33" s="6" t="str">
        <f t="shared" si="1"/>
        <v>I</v>
      </c>
      <c r="C33" s="14">
        <f t="shared" si="2"/>
        <v>28817.4</v>
      </c>
      <c r="D33" s="17" t="str">
        <f t="shared" si="3"/>
        <v>vis</v>
      </c>
      <c r="E33" s="25">
        <f>VLOOKUP(C33,A!C$21:E$973,3,FALSE)</f>
        <v>-69.99951520066283</v>
      </c>
      <c r="F33" s="6" t="s">
        <v>45</v>
      </c>
      <c r="G33" s="17" t="str">
        <f t="shared" si="4"/>
        <v>28817.40</v>
      </c>
      <c r="H33" s="14">
        <f t="shared" si="5"/>
        <v>-70</v>
      </c>
      <c r="I33" s="26" t="s">
        <v>89</v>
      </c>
      <c r="J33" s="27" t="s">
        <v>90</v>
      </c>
      <c r="K33" s="26">
        <v>-70</v>
      </c>
      <c r="L33" s="26" t="s">
        <v>91</v>
      </c>
      <c r="M33" s="27" t="s">
        <v>51</v>
      </c>
      <c r="N33" s="27"/>
      <c r="O33" s="28" t="s">
        <v>79</v>
      </c>
      <c r="P33" s="28" t="s">
        <v>80</v>
      </c>
    </row>
    <row r="34" spans="1:16" ht="12.75" customHeight="1" thickBot="1">
      <c r="A34" s="14" t="str">
        <f t="shared" si="0"/>
        <v> PZ 7.266 </v>
      </c>
      <c r="B34" s="6" t="str">
        <f t="shared" si="1"/>
        <v>I</v>
      </c>
      <c r="C34" s="14">
        <f t="shared" si="2"/>
        <v>29135</v>
      </c>
      <c r="D34" s="17" t="str">
        <f t="shared" si="3"/>
        <v>vis</v>
      </c>
      <c r="E34" s="25">
        <f>VLOOKUP(C34,A!C$21:E$973,3,FALSE)</f>
        <v>-63.00077567893945</v>
      </c>
      <c r="F34" s="6" t="s">
        <v>45</v>
      </c>
      <c r="G34" s="17" t="str">
        <f t="shared" si="4"/>
        <v>29135.0</v>
      </c>
      <c r="H34" s="14">
        <f t="shared" si="5"/>
        <v>-63</v>
      </c>
      <c r="I34" s="26" t="s">
        <v>92</v>
      </c>
      <c r="J34" s="27" t="s">
        <v>93</v>
      </c>
      <c r="K34" s="26">
        <v>-63</v>
      </c>
      <c r="L34" s="26" t="s">
        <v>94</v>
      </c>
      <c r="M34" s="27" t="s">
        <v>51</v>
      </c>
      <c r="N34" s="27"/>
      <c r="O34" s="28" t="s">
        <v>52</v>
      </c>
      <c r="P34" s="28" t="s">
        <v>53</v>
      </c>
    </row>
    <row r="35" spans="1:16" ht="12.75" customHeight="1" thickBot="1">
      <c r="A35" s="14" t="str">
        <f t="shared" si="0"/>
        <v> AAAN 11.5.38 </v>
      </c>
      <c r="B35" s="6" t="str">
        <f t="shared" si="1"/>
        <v>I</v>
      </c>
      <c r="C35" s="14">
        <f t="shared" si="2"/>
        <v>29135.45</v>
      </c>
      <c r="D35" s="17" t="str">
        <f t="shared" si="3"/>
        <v>vis</v>
      </c>
      <c r="E35" s="25">
        <f>VLOOKUP(C35,A!C$21:E$973,3,FALSE)</f>
        <v>-62.99085932886142</v>
      </c>
      <c r="F35" s="6" t="s">
        <v>45</v>
      </c>
      <c r="G35" s="17" t="str">
        <f t="shared" si="4"/>
        <v>29135.45</v>
      </c>
      <c r="H35" s="14">
        <f t="shared" si="5"/>
        <v>-63</v>
      </c>
      <c r="I35" s="26" t="s">
        <v>95</v>
      </c>
      <c r="J35" s="27" t="s">
        <v>96</v>
      </c>
      <c r="K35" s="26">
        <v>-63</v>
      </c>
      <c r="L35" s="26" t="s">
        <v>97</v>
      </c>
      <c r="M35" s="27" t="s">
        <v>51</v>
      </c>
      <c r="N35" s="27"/>
      <c r="O35" s="28" t="s">
        <v>79</v>
      </c>
      <c r="P35" s="28" t="s">
        <v>80</v>
      </c>
    </row>
    <row r="36" spans="1:16" ht="12.75" customHeight="1" thickBot="1">
      <c r="A36" s="14" t="str">
        <f t="shared" si="0"/>
        <v> PZ 7.266 </v>
      </c>
      <c r="B36" s="6" t="str">
        <f t="shared" si="1"/>
        <v>I</v>
      </c>
      <c r="C36" s="14">
        <f t="shared" si="2"/>
        <v>29498</v>
      </c>
      <c r="D36" s="17" t="str">
        <f t="shared" si="3"/>
        <v>vis</v>
      </c>
      <c r="E36" s="25">
        <f>VLOOKUP(C36,A!C$21:E$973,3,FALSE)</f>
        <v>-55.001586616012496</v>
      </c>
      <c r="F36" s="6" t="s">
        <v>45</v>
      </c>
      <c r="G36" s="17" t="str">
        <f t="shared" si="4"/>
        <v>29498.0</v>
      </c>
      <c r="H36" s="14">
        <f t="shared" si="5"/>
        <v>-55</v>
      </c>
      <c r="I36" s="26" t="s">
        <v>98</v>
      </c>
      <c r="J36" s="27" t="s">
        <v>99</v>
      </c>
      <c r="K36" s="26">
        <v>-55</v>
      </c>
      <c r="L36" s="26" t="s">
        <v>50</v>
      </c>
      <c r="M36" s="27" t="s">
        <v>51</v>
      </c>
      <c r="N36" s="27"/>
      <c r="O36" s="28" t="s">
        <v>52</v>
      </c>
      <c r="P36" s="28" t="s">
        <v>53</v>
      </c>
    </row>
    <row r="37" spans="1:16" ht="12.75" customHeight="1" thickBot="1">
      <c r="A37" s="14" t="str">
        <f t="shared" si="0"/>
        <v> AAAN 11.5.38 </v>
      </c>
      <c r="B37" s="6" t="str">
        <f t="shared" si="1"/>
        <v>I</v>
      </c>
      <c r="C37" s="14">
        <f t="shared" si="2"/>
        <v>30313.3</v>
      </c>
      <c r="D37" s="17" t="str">
        <f t="shared" si="3"/>
        <v>vis</v>
      </c>
      <c r="E37" s="25">
        <f>VLOOKUP(C37,A!C$21:E$973,3,FALSE)</f>
        <v>-37.03536390801156</v>
      </c>
      <c r="F37" s="6" t="s">
        <v>45</v>
      </c>
      <c r="G37" s="17" t="str">
        <f t="shared" si="4"/>
        <v>30313.30</v>
      </c>
      <c r="H37" s="14">
        <f t="shared" si="5"/>
        <v>-37</v>
      </c>
      <c r="I37" s="26" t="s">
        <v>100</v>
      </c>
      <c r="J37" s="27" t="s">
        <v>101</v>
      </c>
      <c r="K37" s="26">
        <v>-37</v>
      </c>
      <c r="L37" s="26" t="s">
        <v>102</v>
      </c>
      <c r="M37" s="27" t="s">
        <v>51</v>
      </c>
      <c r="N37" s="27"/>
      <c r="O37" s="28" t="s">
        <v>79</v>
      </c>
      <c r="P37" s="28" t="s">
        <v>80</v>
      </c>
    </row>
    <row r="38" spans="1:16" ht="12.75" customHeight="1" thickBot="1">
      <c r="A38" s="14" t="str">
        <f t="shared" si="0"/>
        <v> PZ 7.266 </v>
      </c>
      <c r="B38" s="6" t="str">
        <f t="shared" si="1"/>
        <v>I</v>
      </c>
      <c r="C38" s="14">
        <f t="shared" si="2"/>
        <v>30587</v>
      </c>
      <c r="D38" s="17" t="str">
        <f t="shared" si="3"/>
        <v>vis</v>
      </c>
      <c r="E38" s="25">
        <f>VLOOKUP(C38,A!C$21:E$973,3,FALSE)</f>
        <v>-31.004019427231633</v>
      </c>
      <c r="F38" s="6" t="s">
        <v>45</v>
      </c>
      <c r="G38" s="17" t="str">
        <f t="shared" si="4"/>
        <v>30587.0</v>
      </c>
      <c r="H38" s="14">
        <f t="shared" si="5"/>
        <v>-31</v>
      </c>
      <c r="I38" s="26" t="s">
        <v>103</v>
      </c>
      <c r="J38" s="27" t="s">
        <v>104</v>
      </c>
      <c r="K38" s="26">
        <v>-31</v>
      </c>
      <c r="L38" s="26" t="s">
        <v>105</v>
      </c>
      <c r="M38" s="27" t="s">
        <v>51</v>
      </c>
      <c r="N38" s="27"/>
      <c r="O38" s="28" t="s">
        <v>52</v>
      </c>
      <c r="P38" s="28" t="s">
        <v>53</v>
      </c>
    </row>
    <row r="39" spans="1:16" ht="12.75" customHeight="1" thickBot="1">
      <c r="A39" s="14" t="str">
        <f t="shared" si="0"/>
        <v> AJ 64.263 </v>
      </c>
      <c r="B39" s="6" t="str">
        <f t="shared" si="1"/>
        <v>I</v>
      </c>
      <c r="C39" s="14">
        <f t="shared" si="2"/>
        <v>30587.2</v>
      </c>
      <c r="D39" s="17" t="str">
        <f t="shared" si="3"/>
        <v>vis</v>
      </c>
      <c r="E39" s="25">
        <f>VLOOKUP(C39,A!C$21:E$973,3,FALSE)</f>
        <v>-30.99961216053028</v>
      </c>
      <c r="F39" s="6" t="s">
        <v>45</v>
      </c>
      <c r="G39" s="17" t="str">
        <f t="shared" si="4"/>
        <v>30587.2</v>
      </c>
      <c r="H39" s="14">
        <f t="shared" si="5"/>
        <v>-31</v>
      </c>
      <c r="I39" s="26" t="s">
        <v>106</v>
      </c>
      <c r="J39" s="27" t="s">
        <v>107</v>
      </c>
      <c r="K39" s="26">
        <v>-31</v>
      </c>
      <c r="L39" s="26" t="s">
        <v>58</v>
      </c>
      <c r="M39" s="27" t="s">
        <v>51</v>
      </c>
      <c r="N39" s="27"/>
      <c r="O39" s="28" t="s">
        <v>108</v>
      </c>
      <c r="P39" s="28" t="s">
        <v>109</v>
      </c>
    </row>
    <row r="40" spans="1:16" ht="12.75" customHeight="1" thickBot="1">
      <c r="A40" s="14" t="str">
        <f t="shared" si="0"/>
        <v>BAVM 157 </v>
      </c>
      <c r="B40" s="6" t="str">
        <f t="shared" si="1"/>
        <v>I</v>
      </c>
      <c r="C40" s="14">
        <f t="shared" si="2"/>
        <v>52460.478</v>
      </c>
      <c r="D40" s="17" t="str">
        <f t="shared" si="3"/>
        <v>vis</v>
      </c>
      <c r="E40" s="25">
        <f>VLOOKUP(C40,A!C$21:E$973,3,FALSE)</f>
        <v>451.0072367319236</v>
      </c>
      <c r="F40" s="6" t="s">
        <v>45</v>
      </c>
      <c r="G40" s="17" t="str">
        <f t="shared" si="4"/>
        <v>52460.478</v>
      </c>
      <c r="H40" s="14">
        <f t="shared" si="5"/>
        <v>451</v>
      </c>
      <c r="I40" s="26" t="s">
        <v>140</v>
      </c>
      <c r="J40" s="27" t="s">
        <v>141</v>
      </c>
      <c r="K40" s="26">
        <v>451</v>
      </c>
      <c r="L40" s="26" t="s">
        <v>142</v>
      </c>
      <c r="M40" s="27" t="s">
        <v>73</v>
      </c>
      <c r="N40" s="27"/>
      <c r="O40" s="28" t="s">
        <v>143</v>
      </c>
      <c r="P40" s="29" t="s">
        <v>144</v>
      </c>
    </row>
    <row r="41" spans="1:16" ht="12.75" customHeight="1" thickBot="1">
      <c r="A41" s="14" t="str">
        <f t="shared" si="0"/>
        <v>BAVM 157 </v>
      </c>
      <c r="B41" s="6" t="str">
        <f t="shared" si="1"/>
        <v>I</v>
      </c>
      <c r="C41" s="14">
        <f t="shared" si="2"/>
        <v>52460.5</v>
      </c>
      <c r="D41" s="17" t="str">
        <f t="shared" si="3"/>
        <v>vis</v>
      </c>
      <c r="E41" s="25">
        <f>VLOOKUP(C41,A!C$21:E$973,3,FALSE)</f>
        <v>451.0077215312607</v>
      </c>
      <c r="F41" s="6" t="s">
        <v>45</v>
      </c>
      <c r="G41" s="17" t="str">
        <f t="shared" si="4"/>
        <v>52460.5</v>
      </c>
      <c r="H41" s="14">
        <f t="shared" si="5"/>
        <v>451</v>
      </c>
      <c r="I41" s="26" t="s">
        <v>145</v>
      </c>
      <c r="J41" s="27" t="s">
        <v>146</v>
      </c>
      <c r="K41" s="26">
        <v>451</v>
      </c>
      <c r="L41" s="26" t="s">
        <v>72</v>
      </c>
      <c r="M41" s="27" t="s">
        <v>73</v>
      </c>
      <c r="N41" s="27"/>
      <c r="O41" s="28" t="s">
        <v>143</v>
      </c>
      <c r="P41" s="29" t="s">
        <v>144</v>
      </c>
    </row>
    <row r="42" spans="1:16" ht="12.75" customHeight="1" thickBot="1">
      <c r="A42" s="14" t="str">
        <f t="shared" si="0"/>
        <v>BAVM 192 </v>
      </c>
      <c r="B42" s="6" t="str">
        <f t="shared" si="1"/>
        <v>I</v>
      </c>
      <c r="C42" s="14">
        <f t="shared" si="2"/>
        <v>53594.9</v>
      </c>
      <c r="D42" s="17" t="str">
        <f t="shared" si="3"/>
        <v>vis</v>
      </c>
      <c r="E42" s="25">
        <f>VLOOKUP(C42,A!C$21:E$973,3,FALSE)</f>
        <v>476.00573826124514</v>
      </c>
      <c r="F42" s="6" t="s">
        <v>45</v>
      </c>
      <c r="G42" s="17" t="str">
        <f t="shared" si="4"/>
        <v>53594.900</v>
      </c>
      <c r="H42" s="14">
        <f t="shared" si="5"/>
        <v>476</v>
      </c>
      <c r="I42" s="26" t="s">
        <v>147</v>
      </c>
      <c r="J42" s="27" t="s">
        <v>148</v>
      </c>
      <c r="K42" s="26">
        <v>476</v>
      </c>
      <c r="L42" s="26" t="s">
        <v>149</v>
      </c>
      <c r="M42" s="27" t="s">
        <v>73</v>
      </c>
      <c r="N42" s="27"/>
      <c r="O42" s="28" t="s">
        <v>143</v>
      </c>
      <c r="P42" s="29" t="s">
        <v>150</v>
      </c>
    </row>
    <row r="43" spans="2:6" ht="12.75">
      <c r="B43" s="6"/>
      <c r="F43" s="6"/>
    </row>
    <row r="44" spans="2:6" ht="12.75">
      <c r="B44" s="6"/>
      <c r="F44" s="6"/>
    </row>
    <row r="45" spans="2:6" ht="12.75">
      <c r="B45" s="6"/>
      <c r="F45" s="6"/>
    </row>
    <row r="46" spans="2:6" ht="12.75">
      <c r="B46" s="6"/>
      <c r="F46" s="6"/>
    </row>
    <row r="47" spans="2:6" ht="12.75">
      <c r="B47" s="6"/>
      <c r="F47" s="6"/>
    </row>
    <row r="48" spans="2:6" ht="12.75">
      <c r="B48" s="6"/>
      <c r="F48" s="6"/>
    </row>
    <row r="49" spans="2:6" ht="12.75">
      <c r="B49" s="6"/>
      <c r="F49" s="6"/>
    </row>
    <row r="50" spans="2:6" ht="12.75">
      <c r="B50" s="6"/>
      <c r="F50" s="6"/>
    </row>
    <row r="51" spans="2:6" ht="12.75">
      <c r="B51" s="6"/>
      <c r="F51" s="6"/>
    </row>
    <row r="52" spans="2:6" ht="12.75">
      <c r="B52" s="6"/>
      <c r="F52" s="6"/>
    </row>
    <row r="53" spans="2:6" ht="12.75">
      <c r="B53" s="6"/>
      <c r="F53" s="6"/>
    </row>
    <row r="54" spans="2:6" ht="12.75">
      <c r="B54" s="6"/>
      <c r="F54" s="6"/>
    </row>
    <row r="55" spans="2:6" ht="12.75">
      <c r="B55" s="6"/>
      <c r="F55" s="6"/>
    </row>
    <row r="56" spans="2:6" ht="12.75">
      <c r="B56" s="6"/>
      <c r="F56" s="6"/>
    </row>
    <row r="57" spans="2:6" ht="12.75">
      <c r="B57" s="6"/>
      <c r="F57" s="6"/>
    </row>
    <row r="58" spans="2:6" ht="12.75">
      <c r="B58" s="6"/>
      <c r="F58" s="6"/>
    </row>
    <row r="59" spans="2:6" ht="12.75">
      <c r="B59" s="6"/>
      <c r="F59" s="6"/>
    </row>
    <row r="60" spans="2:6" ht="12.75">
      <c r="B60" s="6"/>
      <c r="F60" s="6"/>
    </row>
    <row r="61" spans="2:6" ht="12.75">
      <c r="B61" s="6"/>
      <c r="F61" s="6"/>
    </row>
    <row r="62" spans="2:6" ht="12.75">
      <c r="B62" s="6"/>
      <c r="F62" s="6"/>
    </row>
    <row r="63" spans="2:6" ht="12.75">
      <c r="B63" s="6"/>
      <c r="F63" s="6"/>
    </row>
    <row r="64" spans="2:6" ht="12.75">
      <c r="B64" s="6"/>
      <c r="F64" s="6"/>
    </row>
    <row r="65" spans="2:6" ht="12.75">
      <c r="B65" s="6"/>
      <c r="F65" s="6"/>
    </row>
    <row r="66" spans="2:6" ht="12.75">
      <c r="B66" s="6"/>
      <c r="F66" s="6"/>
    </row>
    <row r="67" spans="2:6" ht="12.75">
      <c r="B67" s="6"/>
      <c r="F67" s="6"/>
    </row>
    <row r="68" spans="2:6" ht="12.75">
      <c r="B68" s="6"/>
      <c r="F68" s="6"/>
    </row>
    <row r="69" spans="2:6" ht="12.75">
      <c r="B69" s="6"/>
      <c r="F69" s="6"/>
    </row>
    <row r="70" spans="2:6" ht="12.75">
      <c r="B70" s="6"/>
      <c r="F70" s="6"/>
    </row>
    <row r="71" spans="2:6" ht="12.75">
      <c r="B71" s="6"/>
      <c r="F71" s="6"/>
    </row>
    <row r="72" spans="2:6" ht="12.75">
      <c r="B72" s="6"/>
      <c r="F72" s="6"/>
    </row>
    <row r="73" spans="2:6" ht="12.75">
      <c r="B73" s="6"/>
      <c r="F73" s="6"/>
    </row>
    <row r="74" spans="2:6" ht="12.75">
      <c r="B74" s="6"/>
      <c r="F74" s="6"/>
    </row>
    <row r="75" spans="2:6" ht="12.75">
      <c r="B75" s="6"/>
      <c r="F75" s="6"/>
    </row>
    <row r="76" spans="2:6" ht="12.75">
      <c r="B76" s="6"/>
      <c r="F76" s="6"/>
    </row>
    <row r="77" spans="2:6" ht="12.75">
      <c r="B77" s="6"/>
      <c r="F77" s="6"/>
    </row>
    <row r="78" spans="2:6" ht="12.75">
      <c r="B78" s="6"/>
      <c r="F78" s="6"/>
    </row>
    <row r="79" spans="2:6" ht="12.75">
      <c r="B79" s="6"/>
      <c r="F79" s="6"/>
    </row>
    <row r="80" spans="2:6" ht="12.75">
      <c r="B80" s="6"/>
      <c r="F80" s="6"/>
    </row>
    <row r="81" spans="2:6" ht="12.75">
      <c r="B81" s="6"/>
      <c r="F81" s="6"/>
    </row>
    <row r="82" spans="2:6" ht="12.75">
      <c r="B82" s="6"/>
      <c r="F82" s="6"/>
    </row>
    <row r="83" spans="2:6" ht="12.75">
      <c r="B83" s="6"/>
      <c r="F83" s="6"/>
    </row>
    <row r="84" spans="2:6" ht="12.75">
      <c r="B84" s="6"/>
      <c r="F84" s="6"/>
    </row>
    <row r="85" spans="2:6" ht="12.75">
      <c r="B85" s="6"/>
      <c r="F85" s="6"/>
    </row>
    <row r="86" spans="2:6" ht="12.75">
      <c r="B86" s="6"/>
      <c r="F86" s="6"/>
    </row>
    <row r="87" spans="2:6" ht="12.75">
      <c r="B87" s="6"/>
      <c r="F87" s="6"/>
    </row>
    <row r="88" spans="2:6" ht="12.75">
      <c r="B88" s="6"/>
      <c r="F88" s="6"/>
    </row>
    <row r="89" spans="2:6" ht="12.75">
      <c r="B89" s="6"/>
      <c r="F89" s="6"/>
    </row>
    <row r="90" spans="2:6" ht="12.75">
      <c r="B90" s="6"/>
      <c r="F90" s="6"/>
    </row>
    <row r="91" spans="2:6" ht="12.75">
      <c r="B91" s="6"/>
      <c r="F91" s="6"/>
    </row>
    <row r="92" spans="2:6" ht="12.75">
      <c r="B92" s="6"/>
      <c r="F92" s="6"/>
    </row>
    <row r="93" spans="2:6" ht="12.75">
      <c r="B93" s="6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  <row r="759" spans="2:6" ht="12.75">
      <c r="B759" s="6"/>
      <c r="F759" s="6"/>
    </row>
    <row r="760" spans="2:6" ht="12.75">
      <c r="B760" s="6"/>
      <c r="F760" s="6"/>
    </row>
    <row r="761" spans="2:6" ht="12.75">
      <c r="B761" s="6"/>
      <c r="F761" s="6"/>
    </row>
    <row r="762" spans="2:6" ht="12.75">
      <c r="B762" s="6"/>
      <c r="F762" s="6"/>
    </row>
    <row r="763" spans="2:6" ht="12.75">
      <c r="B763" s="6"/>
      <c r="F763" s="6"/>
    </row>
    <row r="764" spans="2:6" ht="12.75">
      <c r="B764" s="6"/>
      <c r="F764" s="6"/>
    </row>
    <row r="765" spans="2:6" ht="12.75">
      <c r="B765" s="6"/>
      <c r="F765" s="6"/>
    </row>
    <row r="766" spans="2:6" ht="12.75">
      <c r="B766" s="6"/>
      <c r="F766" s="6"/>
    </row>
    <row r="767" spans="2:6" ht="12.75">
      <c r="B767" s="6"/>
      <c r="F767" s="6"/>
    </row>
    <row r="768" spans="2:6" ht="12.75">
      <c r="B768" s="6"/>
      <c r="F768" s="6"/>
    </row>
    <row r="769" spans="2:6" ht="12.75">
      <c r="B769" s="6"/>
      <c r="F769" s="6"/>
    </row>
    <row r="770" spans="2:6" ht="12.75">
      <c r="B770" s="6"/>
      <c r="F770" s="6"/>
    </row>
    <row r="771" spans="2:6" ht="12.75">
      <c r="B771" s="6"/>
      <c r="F771" s="6"/>
    </row>
    <row r="772" spans="2:6" ht="12.75">
      <c r="B772" s="6"/>
      <c r="F772" s="6"/>
    </row>
    <row r="773" spans="2:6" ht="12.75">
      <c r="B773" s="6"/>
      <c r="F773" s="6"/>
    </row>
    <row r="774" spans="2:6" ht="12.75">
      <c r="B774" s="6"/>
      <c r="F774" s="6"/>
    </row>
    <row r="775" spans="2:6" ht="12.75">
      <c r="B775" s="6"/>
      <c r="F775" s="6"/>
    </row>
    <row r="776" spans="2:6" ht="12.75">
      <c r="B776" s="6"/>
      <c r="F776" s="6"/>
    </row>
    <row r="777" spans="2:6" ht="12.75">
      <c r="B777" s="6"/>
      <c r="F777" s="6"/>
    </row>
    <row r="778" spans="2:6" ht="12.75">
      <c r="B778" s="6"/>
      <c r="F778" s="6"/>
    </row>
    <row r="779" spans="2:6" ht="12.75">
      <c r="B779" s="6"/>
      <c r="F779" s="6"/>
    </row>
    <row r="780" spans="2:6" ht="12.75">
      <c r="B780" s="6"/>
      <c r="F780" s="6"/>
    </row>
    <row r="781" spans="2:6" ht="12.75">
      <c r="B781" s="6"/>
      <c r="F781" s="6"/>
    </row>
    <row r="782" spans="2:6" ht="12.75">
      <c r="B782" s="6"/>
      <c r="F782" s="6"/>
    </row>
    <row r="783" spans="2:6" ht="12.75">
      <c r="B783" s="6"/>
      <c r="F783" s="6"/>
    </row>
    <row r="784" spans="2:6" ht="12.75">
      <c r="B784" s="6"/>
      <c r="F784" s="6"/>
    </row>
    <row r="785" spans="2:6" ht="12.75">
      <c r="B785" s="6"/>
      <c r="F785" s="6"/>
    </row>
    <row r="786" spans="2:6" ht="12.75">
      <c r="B786" s="6"/>
      <c r="F786" s="6"/>
    </row>
    <row r="787" spans="2:6" ht="12.75">
      <c r="B787" s="6"/>
      <c r="F787" s="6"/>
    </row>
    <row r="788" spans="2:6" ht="12.75">
      <c r="B788" s="6"/>
      <c r="F788" s="6"/>
    </row>
    <row r="789" spans="2:6" ht="12.75">
      <c r="B789" s="6"/>
      <c r="F789" s="6"/>
    </row>
    <row r="790" spans="2:6" ht="12.75">
      <c r="B790" s="6"/>
      <c r="F790" s="6"/>
    </row>
    <row r="791" spans="2:6" ht="12.75">
      <c r="B791" s="6"/>
      <c r="F791" s="6"/>
    </row>
    <row r="792" spans="2:6" ht="12.75">
      <c r="B792" s="6"/>
      <c r="F792" s="6"/>
    </row>
    <row r="793" spans="2:6" ht="12.75">
      <c r="B793" s="6"/>
      <c r="F793" s="6"/>
    </row>
    <row r="794" spans="2:6" ht="12.75">
      <c r="B794" s="6"/>
      <c r="F794" s="6"/>
    </row>
  </sheetData>
  <sheetProtection/>
  <hyperlinks>
    <hyperlink ref="P21" r:id="rId1" display="http://www.bav-astro.de/sfs/BAVM_link.php?BAVMnr=39"/>
    <hyperlink ref="P40" r:id="rId2" display="http://www.bav-astro.de/sfs/BAVM_link.php?BAVMnr=157"/>
    <hyperlink ref="P41" r:id="rId3" display="http://www.bav-astro.de/sfs/BAVM_link.php?BAVMnr=157"/>
    <hyperlink ref="P42" r:id="rId4" display="http://www.bav-astro.de/sfs/BAVM_link.php?BAVMnr=192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2022-11-13T05:23:14Z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