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<sst xmlns="http://schemas.openxmlformats.org/spreadsheetml/2006/main" count="681" uniqueCount="274">
  <si>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</si>
  <si>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</si>
  <si>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</si>
  <si>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</si>
  <si>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</si>
  <si>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</si>
  <si>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</si>
  <si>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</si>
  <si>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</si>
  <si>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</si>
  <si>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</si>
  <si>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</si>
  <si>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</si>
  <si>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</si>
  <si>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</si>
  <si>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</si>
  <si>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</si>
  <si>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</si>
  <si>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</si>
  <si>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</si>
  <si>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</si>
  <si>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</si>
  <si>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</si>
  <si>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</si>
  <si>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</si>
  <si>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</si>
  <si>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</si>
  <si>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</si>
  <si>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</si>
  <si>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</si>
  <si>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</si>
  <si>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Bull.73</t>
  </si>
  <si>
    <t>B</t>
  </si>
  <si>
    <t>IBVS 4555</t>
  </si>
  <si>
    <t>I</t>
  </si>
  <si>
    <t>BBSAG</t>
  </si>
  <si>
    <t>IBVS</t>
  </si>
  <si>
    <t># of data points:</t>
  </si>
  <si>
    <t>V453 Cyg / GSC 02683-03326</t>
  </si>
  <si>
    <t>IBVS 5731</t>
  </si>
  <si>
    <t>EA/D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</si>
  <si>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</si>
  <si>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</si>
  <si>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</si>
  <si>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</si>
  <si>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</si>
  <si>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</si>
  <si>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5802</t>
  </si>
  <si>
    <t>Add cycle</t>
  </si>
  <si>
    <t>Old Cycle</t>
  </si>
  <si>
    <t>Start of linear fit &gt;&gt;&gt;&gt;&gt;&gt;&gt;&gt;&gt;&gt;&gt;&gt;&gt;&gt;&gt;&gt;&gt;&gt;&gt;&gt;&gt;</t>
  </si>
  <si>
    <t>IBVS 5835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</si>
  <si>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</si>
  <si>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</si>
  <si>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</si>
  <si>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</si>
  <si>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</si>
  <si>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</si>
  <si>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</si>
  <si>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</si>
  <si>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</si>
  <si>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</si>
  <si>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</si>
  <si>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</si>
  <si>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</si>
  <si>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</si>
  <si>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2415985.71 </t>
  </si>
  <si>
    <t> 24.08.1902 05:02 </t>
  </si>
  <si>
    <t> 0.05 </t>
  </si>
  <si>
    <t>P </t>
  </si>
  <si>
    <t> J.Ashbrook </t>
  </si>
  <si>
    <t> PASP 83.678 </t>
  </si>
  <si>
    <t>2416061.52 </t>
  </si>
  <si>
    <t> 08.11.1902 00:28 </t>
  </si>
  <si>
    <t> -0.01 </t>
  </si>
  <si>
    <t>2416617.80 </t>
  </si>
  <si>
    <t> 17.05.1904 07:12 </t>
  </si>
  <si>
    <t> 0.03 </t>
  </si>
  <si>
    <t>2416693.73 </t>
  </si>
  <si>
    <t> 01.08.1904 05:31 </t>
  </si>
  <si>
    <t> 0.12 </t>
  </si>
  <si>
    <t>2416800.53 </t>
  </si>
  <si>
    <t> 16.11.1904 00:43 </t>
  </si>
  <si>
    <t> -0.06 </t>
  </si>
  <si>
    <t>2417547.53 </t>
  </si>
  <si>
    <t> 03.12.1906 00:43 </t>
  </si>
  <si>
    <t> 0.10 </t>
  </si>
  <si>
    <t>2418136.75 </t>
  </si>
  <si>
    <t> 14.07.1908 06:00 </t>
  </si>
  <si>
    <t> 0.02 </t>
  </si>
  <si>
    <t>2419344.47 </t>
  </si>
  <si>
    <t> 03.11.1911 23:16 </t>
  </si>
  <si>
    <t>2420828.45 </t>
  </si>
  <si>
    <t> 26.11.1915 22:48 </t>
  </si>
  <si>
    <t> -0.03 </t>
  </si>
  <si>
    <t>2421384.76 </t>
  </si>
  <si>
    <t> 05.06.1917 06:14 </t>
  </si>
  <si>
    <t> 0.04 </t>
  </si>
  <si>
    <t>2421423.72 </t>
  </si>
  <si>
    <t> 14.07.1917 05:16 </t>
  </si>
  <si>
    <t>2423605.75 </t>
  </si>
  <si>
    <t> 05.07.1923 06:00 </t>
  </si>
  <si>
    <t>2423757.44 </t>
  </si>
  <si>
    <t> 03.12.1923 22:33 </t>
  </si>
  <si>
    <t> -0.07 </t>
  </si>
  <si>
    <t>2423998.75 </t>
  </si>
  <si>
    <t> 01.08.1924 06:00 </t>
  </si>
  <si>
    <t> 0.07 </t>
  </si>
  <si>
    <t>2425756.82 </t>
  </si>
  <si>
    <t> 25.05.1929 07:40 </t>
  </si>
  <si>
    <t> -0.05 </t>
  </si>
  <si>
    <t>2426151.74 </t>
  </si>
  <si>
    <t> 24.06.1930 05:45 </t>
  </si>
  <si>
    <t>2426614.58 </t>
  </si>
  <si>
    <t> 30.09.1931 01:55 </t>
  </si>
  <si>
    <t>2427242.71 </t>
  </si>
  <si>
    <t> 19.06.1933 05:02 </t>
  </si>
  <si>
    <t>2427246.67 </t>
  </si>
  <si>
    <t> 23.06.1933 04:04 </t>
  </si>
  <si>
    <t> -0.00 </t>
  </si>
  <si>
    <t>2427246.75 </t>
  </si>
  <si>
    <t> 23.06.1933 06:00 </t>
  </si>
  <si>
    <t> 0.08 </t>
  </si>
  <si>
    <t>2427670.67 </t>
  </si>
  <si>
    <t> 21.08.1934 04:04 </t>
  </si>
  <si>
    <t> 0.01 </t>
  </si>
  <si>
    <t>2427948.79 </t>
  </si>
  <si>
    <t> 26.05.1935 06:57 </t>
  </si>
  <si>
    <t>2427983.81 </t>
  </si>
  <si>
    <t> 30.06.1935 07:26 </t>
  </si>
  <si>
    <t>2427989.70 </t>
  </si>
  <si>
    <t> 06.07.1935 04:48 </t>
  </si>
  <si>
    <t>2428061.62 </t>
  </si>
  <si>
    <t> 16.09.1935 02:52 </t>
  </si>
  <si>
    <t>2428092.62 </t>
  </si>
  <si>
    <t> 17.10.1935 02:52 </t>
  </si>
  <si>
    <t> -0.10 </t>
  </si>
  <si>
    <t>2428094.62 </t>
  </si>
  <si>
    <t> 19.10.1935 02:52 </t>
  </si>
  <si>
    <t>2428487.531 </t>
  </si>
  <si>
    <t> 15.11.1936 00:44 </t>
  </si>
  <si>
    <t> 0.010 </t>
  </si>
  <si>
    <t> A.A.Wachmann </t>
  </si>
  <si>
    <t> AAP 25.158 </t>
  </si>
  <si>
    <t>2428489.435 </t>
  </si>
  <si>
    <t> 16.11.1936 22:26 </t>
  </si>
  <si>
    <t> -0.042 </t>
  </si>
  <si>
    <t>2429139.01 </t>
  </si>
  <si>
    <t> 28.08.1938 12:14 </t>
  </si>
  <si>
    <t> M.S.Smirnov </t>
  </si>
  <si>
    <t> PZ 6.13 </t>
  </si>
  <si>
    <t>2429195.476 </t>
  </si>
  <si>
    <t> 23.10.1938 23:25 </t>
  </si>
  <si>
    <t> 0.009 </t>
  </si>
  <si>
    <t>2429197.371 </t>
  </si>
  <si>
    <t> 25.10.1938 20:54 </t>
  </si>
  <si>
    <t> -0.052 </t>
  </si>
  <si>
    <t>2429510.63 </t>
  </si>
  <si>
    <t> 04.09.1939 03:07 </t>
  </si>
  <si>
    <t> 0.09 </t>
  </si>
  <si>
    <t>2429539.61 </t>
  </si>
  <si>
    <t> 03.10.1939 02:38 </t>
  </si>
  <si>
    <t> -0.12 </t>
  </si>
  <si>
    <t>2433501.508 </t>
  </si>
  <si>
    <t> 08.08.1950 00:11 </t>
  </si>
  <si>
    <t> 0.018 </t>
  </si>
  <si>
    <t>2433503.414 </t>
  </si>
  <si>
    <t> 09.08.1950 21:56 </t>
  </si>
  <si>
    <t> -0.032 </t>
  </si>
  <si>
    <t>2433575.411 </t>
  </si>
  <si>
    <t> 20.10.1950 21:51 </t>
  </si>
  <si>
    <t> 0.015 </t>
  </si>
  <si>
    <t>2433577.328 </t>
  </si>
  <si>
    <t> 22.10.1950 19:52 </t>
  </si>
  <si>
    <t> -0.024 </t>
  </si>
  <si>
    <t>2433933.270 </t>
  </si>
  <si>
    <t> 13.10.1951 18:28 </t>
  </si>
  <si>
    <t> 0.011 </t>
  </si>
  <si>
    <t>2433935.195 </t>
  </si>
  <si>
    <t> 15.10.1951 16:40 </t>
  </si>
  <si>
    <t> -0.020 </t>
  </si>
  <si>
    <t>2439087.266 </t>
  </si>
  <si>
    <t> 22.11.1965 18:23 </t>
  </si>
  <si>
    <t> 0.005 </t>
  </si>
  <si>
    <t>E </t>
  </si>
  <si>
    <t>?</t>
  </si>
  <si>
    <t>2439089.242 </t>
  </si>
  <si>
    <t> 24.11.1965 17:48 </t>
  </si>
  <si>
    <t> 0.025 </t>
  </si>
  <si>
    <t>2439310.9552 </t>
  </si>
  <si>
    <t> 04.07.1966 10:55 </t>
  </si>
  <si>
    <t> 0.0187 </t>
  </si>
  <si>
    <t> H.L.Cohen </t>
  </si>
  <si>
    <t>2439312.8702 </t>
  </si>
  <si>
    <t> 06.07.1966 08:53 </t>
  </si>
  <si>
    <t> 0.0001 </t>
  </si>
  <si>
    <t>2439318.7347 </t>
  </si>
  <si>
    <t> 12.07.1966 05:37 </t>
  </si>
  <si>
    <t> 0.0186 </t>
  </si>
  <si>
    <t>2439320.6497 </t>
  </si>
  <si>
    <t> 14.07.1966 03:35 </t>
  </si>
  <si>
    <t> -0.0000 </t>
  </si>
  <si>
    <t>2439386.7764 </t>
  </si>
  <si>
    <t> 18.09.1966 06:38 </t>
  </si>
  <si>
    <t> -0.0002 </t>
  </si>
  <si>
    <t>2440032.492 </t>
  </si>
  <si>
    <t> 24.06.1968 23:48 </t>
  </si>
  <si>
    <t> 0.007 </t>
  </si>
  <si>
    <t>2440034.470 </t>
  </si>
  <si>
    <t> 26.06.1968 23:16 </t>
  </si>
  <si>
    <t> 0.028 </t>
  </si>
  <si>
    <t>2445890.563 </t>
  </si>
  <si>
    <t> 09.07.1984 01:30 </t>
  </si>
  <si>
    <t> 0.019 </t>
  </si>
  <si>
    <t> R.Diethelm </t>
  </si>
  <si>
    <t> BBS 73 </t>
  </si>
  <si>
    <t>2447411.4698 </t>
  </si>
  <si>
    <t> 06.09.1988 23:16 </t>
  </si>
  <si>
    <t> 0.0094 </t>
  </si>
  <si>
    <t> J.Ells </t>
  </si>
  <si>
    <t> VSSC 72.25 </t>
  </si>
  <si>
    <t>2450235.4843 </t>
  </si>
  <si>
    <t> 31.05.1996 23:37 </t>
  </si>
  <si>
    <t> 0.0198 </t>
  </si>
  <si>
    <t> I.Biro </t>
  </si>
  <si>
    <t>IBVS 4555/4653 </t>
  </si>
  <si>
    <t>2453662.426 </t>
  </si>
  <si>
    <t> 18.10.2005 22:13 </t>
  </si>
  <si>
    <t> 0.036 </t>
  </si>
  <si>
    <t>C </t>
  </si>
  <si>
    <t>-I</t>
  </si>
  <si>
    <t> Frank </t>
  </si>
  <si>
    <t>BAVM 178 </t>
  </si>
  <si>
    <t>2454222.572 </t>
  </si>
  <si>
    <t> 02.05.2007 01:43 </t>
  </si>
  <si>
    <t>3826</t>
  </si>
  <si>
    <t> 0.049 </t>
  </si>
  <si>
    <t> P.Frank </t>
  </si>
  <si>
    <t>BAVM 186 </t>
  </si>
  <si>
    <t>2454366.4316 </t>
  </si>
  <si>
    <t> 22.09.2007 22:21 </t>
  </si>
  <si>
    <t>3863</t>
  </si>
  <si>
    <t> -0.0140 </t>
  </si>
  <si>
    <t>o</t>
  </si>
  <si>
    <t> T.Borkovits et al. </t>
  </si>
  <si>
    <t>IBVS 5835 </t>
  </si>
  <si>
    <t>2454718.5100 </t>
  </si>
  <si>
    <t> 09.09.2008 00:14 </t>
  </si>
  <si>
    <t>3953.5</t>
  </si>
  <si>
    <t> 0.0250 </t>
  </si>
  <si>
    <t>BAVM 225 </t>
  </si>
  <si>
    <t>2454757.4007 </t>
  </si>
  <si>
    <t> 17.10.2008 21:37 </t>
  </si>
  <si>
    <t>3963.5</t>
  </si>
  <si>
    <t> 0.0176 </t>
  </si>
  <si>
    <t>BAVM 203 </t>
  </si>
  <si>
    <t>2455428.3725 </t>
  </si>
  <si>
    <t> 19.08.2010 20:56 </t>
  </si>
  <si>
    <t>4136</t>
  </si>
  <si>
    <t> 0.0080 </t>
  </si>
  <si>
    <t> U.Schmidt </t>
  </si>
  <si>
    <t>BAVM 215 </t>
  </si>
  <si>
    <t>2455856.3105 </t>
  </si>
  <si>
    <t> 21.10.2011 19:27 </t>
  </si>
  <si>
    <t>4246</t>
  </si>
  <si>
    <t> 0.0666 </t>
  </si>
  <si>
    <t>2456871.5477 </t>
  </si>
  <si>
    <t> 02.08.2014 01:08 </t>
  </si>
  <si>
    <t>4507</t>
  </si>
  <si>
    <t> 0.0626 </t>
  </si>
  <si>
    <t> F.Agerer </t>
  </si>
  <si>
    <t>BAVM 238 </t>
  </si>
  <si>
    <t>II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</si>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</sst>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4" fillId="24" borderId="18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V453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5"/>
          <c:w val="0.912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0.0005</c:v>
                  </c:pt>
                  <c:pt idx="53">
                    <c:v>0</c:v>
                  </c:pt>
                  <c:pt idx="54">
                    <c:v>0.002</c:v>
                  </c:pt>
                  <c:pt idx="55">
                    <c:v>0.005</c:v>
                  </c:pt>
                  <c:pt idx="56">
                    <c:v>0.0012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0.0027</c:v>
                  </c:pt>
                  <c:pt idx="60">
                    <c:v>0</c:v>
                  </c:pt>
                  <c:pt idx="61">
                    <c:v>0.0019</c:v>
                  </c:pt>
                  <c:pt idx="62">
                    <c:v>0.0026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7387970"/>
        <c:axId val="20929643"/>
      </c:scatterChart>
      <c:valAx>
        <c:axId val="7387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29643"/>
        <c:crosses val="autoZero"/>
        <c:crossBetween val="midCat"/>
        <c:dispUnits/>
      </c:valAx>
      <c:valAx>
        <c:axId val="2092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79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75"/>
          <c:y val="0.92925"/>
          <c:w val="0.80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47625</xdr:rowOff>
    </xdr:from>
    <xdr:to>
      <xdr:col>16</xdr:col>
      <xdr:colOff>257175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810000" y="47625"/>
        <a:ext cx="6400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555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86" TargetMode="External" /><Relationship Id="rId4" Type="http://schemas.openxmlformats.org/officeDocument/2006/relationships/hyperlink" Target="http://www.konkoly.hu/cgi-bin/IBVS?5835" TargetMode="External" /><Relationship Id="rId5" Type="http://schemas.openxmlformats.org/officeDocument/2006/relationships/hyperlink" Target="http://www.bav-astro.de/sfs/BAVM_link.php?BAVMnr=225" TargetMode="External" /><Relationship Id="rId6" Type="http://schemas.openxmlformats.org/officeDocument/2006/relationships/hyperlink" Target="http://www.bav-astro.de/sfs/BAVM_link.php?BAVMnr=203" TargetMode="External" /><Relationship Id="rId7" Type="http://schemas.openxmlformats.org/officeDocument/2006/relationships/hyperlink" Target="http://www.bav-astro.de/sfs/BAVM_link.php?BAVMnr=215" TargetMode="External" /><Relationship Id="rId8" Type="http://schemas.openxmlformats.org/officeDocument/2006/relationships/hyperlink" Target="http://www.bav-astro.de/sfs/BAVM_link.php?BAVMnr=225" TargetMode="External" /><Relationship Id="rId9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0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3" sqref="E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26</v>
      </c>
      <c r="B2" s="13" t="s">
        <v>40</v>
      </c>
    </row>
    <row r="4" spans="1:4" ht="12.75">
      <c r="A4" s="7" t="s">
        <v>1</v>
      </c>
      <c r="C4" s="3">
        <v>39340.0988</v>
      </c>
      <c r="D4" s="4">
        <v>3.8898128</v>
      </c>
    </row>
    <row r="6" ht="12.75">
      <c r="A6" s="7" t="s">
        <v>2</v>
      </c>
    </row>
    <row r="7" spans="1:3" ht="12.75">
      <c r="A7" t="s">
        <v>3</v>
      </c>
      <c r="C7">
        <f>+C4</f>
        <v>39340.0988</v>
      </c>
    </row>
    <row r="8" spans="1:3" ht="12.75">
      <c r="A8" t="s">
        <v>4</v>
      </c>
      <c r="C8">
        <f>+D4</f>
        <v>3.8898128</v>
      </c>
    </row>
    <row r="9" spans="1:5" ht="12.75">
      <c r="A9" s="15" t="s">
        <v>41</v>
      </c>
      <c r="B9" s="10"/>
      <c r="C9" s="16">
        <v>-9.5</v>
      </c>
      <c r="D9" s="10" t="s">
        <v>42</v>
      </c>
      <c r="E9" s="10"/>
    </row>
    <row r="10" spans="1:5" ht="13.5" thickBot="1">
      <c r="A10" s="10"/>
      <c r="B10" s="10"/>
      <c r="C10" s="6" t="s">
        <v>22</v>
      </c>
      <c r="D10" s="6" t="s">
        <v>23</v>
      </c>
      <c r="E10" s="10"/>
    </row>
    <row r="11" spans="1:7" ht="12.75">
      <c r="A11" s="10" t="s">
        <v>17</v>
      </c>
      <c r="B11" s="10"/>
      <c r="C11" s="29">
        <f ca="1">INTERCEPT(INDIRECT($G$11):G992,INDIRECT($F$11):F992)</f>
        <v>0.013547529061448443</v>
      </c>
      <c r="D11" s="5"/>
      <c r="E11" s="10"/>
      <c r="F11" s="30" t="str">
        <f>"F"&amp;E19</f>
        <v>F21</v>
      </c>
      <c r="G11" s="31" t="str">
        <f>"G"&amp;E19</f>
        <v>G21</v>
      </c>
    </row>
    <row r="12" spans="1:5" ht="12.75">
      <c r="A12" s="10" t="s">
        <v>18</v>
      </c>
      <c r="B12" s="10"/>
      <c r="C12" s="29">
        <f ca="1">SLOPE(INDIRECT($G$11):G992,INDIRECT($F$11):F992)</f>
        <v>1.4395646113114367E-06</v>
      </c>
      <c r="D12" s="5"/>
      <c r="E12" s="10"/>
    </row>
    <row r="13" spans="1:5" ht="12.75">
      <c r="A13" s="10" t="s">
        <v>21</v>
      </c>
      <c r="B13" s="10"/>
      <c r="C13" s="5" t="s">
        <v>15</v>
      </c>
      <c r="D13" s="19" t="s">
        <v>48</v>
      </c>
      <c r="E13" s="16">
        <v>1</v>
      </c>
    </row>
    <row r="14" spans="1:5" ht="12.75">
      <c r="A14" s="10"/>
      <c r="B14" s="10"/>
      <c r="C14" s="10"/>
      <c r="D14" s="19" t="s">
        <v>43</v>
      </c>
      <c r="E14" s="20">
        <f ca="1">NOW()+15018.5+$C$9/24</f>
        <v>59896.771705555555</v>
      </c>
    </row>
    <row r="15" spans="1:5" ht="12.75">
      <c r="A15" s="17" t="s">
        <v>19</v>
      </c>
      <c r="B15" s="10"/>
      <c r="C15" s="18">
        <f>(C7+C11)+(C8+C12)*INT(MAX(F21:F3533))</f>
        <v>57964.54292656442</v>
      </c>
      <c r="D15" s="19" t="s">
        <v>49</v>
      </c>
      <c r="E15" s="20">
        <f>ROUND(2*(E14-$C$7)/$C$8,0)/2+E13</f>
        <v>5285.5</v>
      </c>
    </row>
    <row r="16" spans="1:5" ht="12.75">
      <c r="A16" s="21" t="s">
        <v>5</v>
      </c>
      <c r="B16" s="10"/>
      <c r="C16" s="22">
        <f>+C8+C12</f>
        <v>3.8898142395646116</v>
      </c>
      <c r="D16" s="19" t="s">
        <v>44</v>
      </c>
      <c r="E16" s="31">
        <f>ROUND(2*(E14-$C$15)/$C$16,0)/2+E13</f>
        <v>497.5</v>
      </c>
    </row>
    <row r="17" spans="1:5" ht="13.5" thickBot="1">
      <c r="A17" s="19" t="s">
        <v>37</v>
      </c>
      <c r="B17" s="10"/>
      <c r="C17" s="10">
        <f>COUNT(C21:C2191)</f>
        <v>63</v>
      </c>
      <c r="D17" s="19" t="s">
        <v>45</v>
      </c>
      <c r="E17" s="23">
        <f>+$C$15+$C$16*E16-15018.5-$C$9/24</f>
        <v>44881.62134408115</v>
      </c>
    </row>
    <row r="18" spans="1:5" ht="12.75">
      <c r="A18" s="21" t="s">
        <v>6</v>
      </c>
      <c r="B18" s="10"/>
      <c r="C18" s="24">
        <f>+C15</f>
        <v>57964.54292656442</v>
      </c>
      <c r="D18" s="25">
        <f>+C16</f>
        <v>3.8898142395646116</v>
      </c>
      <c r="E18" s="26" t="s">
        <v>46</v>
      </c>
    </row>
    <row r="19" spans="1:5" ht="13.5" thickTop="1">
      <c r="A19" s="32" t="s">
        <v>50</v>
      </c>
      <c r="E19" s="33">
        <v>21</v>
      </c>
    </row>
    <row r="20" spans="1:21" ht="13.5" thickBot="1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13</v>
      </c>
      <c r="I20" s="9" t="s">
        <v>35</v>
      </c>
      <c r="J20" s="9" t="s">
        <v>36</v>
      </c>
      <c r="K20" s="9" t="s">
        <v>20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16</v>
      </c>
      <c r="U20" s="55" t="s">
        <v>273</v>
      </c>
    </row>
    <row r="21" spans="1:17" ht="12.75">
      <c r="A21" s="53" t="s">
        <v>71</v>
      </c>
      <c r="B21" s="54" t="s">
        <v>34</v>
      </c>
      <c r="C21" s="53">
        <v>15985.71</v>
      </c>
      <c r="D21" s="53" t="s">
        <v>64</v>
      </c>
      <c r="E21">
        <f aca="true" t="shared" si="0" ref="E21:E52">+(C21-C$7)/C$8</f>
        <v>-6003.987852577378</v>
      </c>
      <c r="F21">
        <f aca="true" t="shared" si="1" ref="F21:F52">ROUND(2*E21,0)/2</f>
        <v>-6004</v>
      </c>
      <c r="G21">
        <f aca="true" t="shared" si="2" ref="G21:G52">+C21-(C$7+F21*C$8)</f>
        <v>0.047251200001483085</v>
      </c>
      <c r="H21">
        <f aca="true" t="shared" si="3" ref="H21:H49">+G21</f>
        <v>0.047251200001483085</v>
      </c>
      <c r="O21">
        <f aca="true" t="shared" si="4" ref="O21:O52">+C$11+C$12*F21</f>
        <v>0.004904383135134577</v>
      </c>
      <c r="Q21" s="2">
        <f aca="true" t="shared" si="5" ref="Q21:Q52">+C21-15018.5</f>
        <v>967.2099999999991</v>
      </c>
    </row>
    <row r="22" spans="1:17" ht="12.75">
      <c r="A22" s="53" t="s">
        <v>71</v>
      </c>
      <c r="B22" s="54" t="s">
        <v>272</v>
      </c>
      <c r="C22" s="53">
        <v>16061.52</v>
      </c>
      <c r="D22" s="53" t="s">
        <v>64</v>
      </c>
      <c r="E22">
        <f t="shared" si="0"/>
        <v>-5984.498482806164</v>
      </c>
      <c r="F22">
        <f t="shared" si="1"/>
        <v>-5984.5</v>
      </c>
      <c r="G22">
        <f t="shared" si="2"/>
        <v>0.0059016000013798475</v>
      </c>
      <c r="H22">
        <f t="shared" si="3"/>
        <v>0.0059016000013798475</v>
      </c>
      <c r="O22">
        <f t="shared" si="4"/>
        <v>0.004932454645055149</v>
      </c>
      <c r="Q22" s="2">
        <f t="shared" si="5"/>
        <v>1043.0200000000004</v>
      </c>
    </row>
    <row r="23" spans="1:17" ht="12.75">
      <c r="A23" s="53" t="s">
        <v>71</v>
      </c>
      <c r="B23" s="54" t="s">
        <v>272</v>
      </c>
      <c r="C23" s="53">
        <v>16617.8</v>
      </c>
      <c r="D23" s="53" t="s">
        <v>64</v>
      </c>
      <c r="E23">
        <f t="shared" si="0"/>
        <v>-5841.489030011932</v>
      </c>
      <c r="F23">
        <f t="shared" si="1"/>
        <v>-5841.5</v>
      </c>
      <c r="G23">
        <f t="shared" si="2"/>
        <v>0.042671200000768295</v>
      </c>
      <c r="H23">
        <f t="shared" si="3"/>
        <v>0.042671200000768295</v>
      </c>
      <c r="O23">
        <f t="shared" si="4"/>
        <v>0.005138312384472685</v>
      </c>
      <c r="Q23" s="2">
        <f t="shared" si="5"/>
        <v>1599.2999999999993</v>
      </c>
    </row>
    <row r="24" spans="1:17" ht="12.75">
      <c r="A24" s="53" t="s">
        <v>71</v>
      </c>
      <c r="B24" s="54" t="s">
        <v>34</v>
      </c>
      <c r="C24" s="53">
        <v>16693.73</v>
      </c>
      <c r="D24" s="53" t="s">
        <v>64</v>
      </c>
      <c r="E24">
        <f t="shared" si="0"/>
        <v>-5821.968810427073</v>
      </c>
      <c r="F24">
        <f t="shared" si="1"/>
        <v>-5822</v>
      </c>
      <c r="G24">
        <f t="shared" si="2"/>
        <v>0.12132159999964642</v>
      </c>
      <c r="H24">
        <f t="shared" si="3"/>
        <v>0.12132159999964642</v>
      </c>
      <c r="O24">
        <f t="shared" si="4"/>
        <v>0.005166383894393259</v>
      </c>
      <c r="Q24" s="2">
        <f t="shared" si="5"/>
        <v>1675.2299999999996</v>
      </c>
    </row>
    <row r="25" spans="1:17" ht="12.75">
      <c r="A25" s="53" t="s">
        <v>71</v>
      </c>
      <c r="B25" s="54" t="s">
        <v>272</v>
      </c>
      <c r="C25" s="53">
        <v>16800.53</v>
      </c>
      <c r="D25" s="53" t="s">
        <v>64</v>
      </c>
      <c r="E25">
        <f t="shared" si="0"/>
        <v>-5794.512476281635</v>
      </c>
      <c r="F25">
        <f t="shared" si="1"/>
        <v>-5794.5</v>
      </c>
      <c r="G25">
        <f t="shared" si="2"/>
        <v>-0.04853039999943576</v>
      </c>
      <c r="H25">
        <f t="shared" si="3"/>
        <v>-0.04853039999943576</v>
      </c>
      <c r="O25">
        <f t="shared" si="4"/>
        <v>0.005205971921204323</v>
      </c>
      <c r="Q25" s="2">
        <f t="shared" si="5"/>
        <v>1782.0299999999988</v>
      </c>
    </row>
    <row r="26" spans="1:17" ht="12.75">
      <c r="A26" s="53" t="s">
        <v>71</v>
      </c>
      <c r="B26" s="54" t="s">
        <v>272</v>
      </c>
      <c r="C26" s="53">
        <v>17547.53</v>
      </c>
      <c r="D26" s="53" t="s">
        <v>64</v>
      </c>
      <c r="E26">
        <f t="shared" si="0"/>
        <v>-5602.472386331805</v>
      </c>
      <c r="F26">
        <f t="shared" si="1"/>
        <v>-5602.5</v>
      </c>
      <c r="G26">
        <f t="shared" si="2"/>
        <v>0.10741200000120443</v>
      </c>
      <c r="H26">
        <f t="shared" si="3"/>
        <v>0.10741200000120443</v>
      </c>
      <c r="O26">
        <f t="shared" si="4"/>
        <v>0.005482368326576118</v>
      </c>
      <c r="Q26" s="2">
        <f t="shared" si="5"/>
        <v>2529.029999999999</v>
      </c>
    </row>
    <row r="27" spans="1:17" ht="12.75">
      <c r="A27" s="53" t="s">
        <v>71</v>
      </c>
      <c r="B27" s="54" t="s">
        <v>34</v>
      </c>
      <c r="C27" s="53">
        <v>18136.75</v>
      </c>
      <c r="D27" s="53" t="s">
        <v>64</v>
      </c>
      <c r="E27">
        <f t="shared" si="0"/>
        <v>-5450.9946596915925</v>
      </c>
      <c r="F27">
        <f t="shared" si="1"/>
        <v>-5451</v>
      </c>
      <c r="G27">
        <f t="shared" si="2"/>
        <v>0.020772800002305303</v>
      </c>
      <c r="H27">
        <f t="shared" si="3"/>
        <v>0.020772800002305303</v>
      </c>
      <c r="O27">
        <f t="shared" si="4"/>
        <v>0.005700462365189802</v>
      </c>
      <c r="Q27" s="2">
        <f t="shared" si="5"/>
        <v>3118.25</v>
      </c>
    </row>
    <row r="28" spans="1:17" ht="12.75">
      <c r="A28" s="53" t="s">
        <v>71</v>
      </c>
      <c r="B28" s="54" t="s">
        <v>272</v>
      </c>
      <c r="C28" s="53">
        <v>19344.47</v>
      </c>
      <c r="D28" s="53" t="s">
        <v>64</v>
      </c>
      <c r="E28">
        <f t="shared" si="0"/>
        <v>-5140.511851881406</v>
      </c>
      <c r="F28">
        <f t="shared" si="1"/>
        <v>-5140.5</v>
      </c>
      <c r="G28">
        <f t="shared" si="2"/>
        <v>-0.04610159999720054</v>
      </c>
      <c r="H28">
        <f t="shared" si="3"/>
        <v>-0.04610159999720054</v>
      </c>
      <c r="O28">
        <f t="shared" si="4"/>
        <v>0.006147447177002003</v>
      </c>
      <c r="Q28" s="2">
        <f t="shared" si="5"/>
        <v>4325.970000000001</v>
      </c>
    </row>
    <row r="29" spans="1:17" ht="12.75">
      <c r="A29" s="53" t="s">
        <v>71</v>
      </c>
      <c r="B29" s="54" t="s">
        <v>34</v>
      </c>
      <c r="C29" s="53">
        <v>20828.45</v>
      </c>
      <c r="D29" s="53" t="s">
        <v>64</v>
      </c>
      <c r="E29">
        <f t="shared" si="0"/>
        <v>-4759.007631421234</v>
      </c>
      <c r="F29">
        <f t="shared" si="1"/>
        <v>-4759</v>
      </c>
      <c r="G29">
        <f t="shared" si="2"/>
        <v>-0.02968479999981355</v>
      </c>
      <c r="H29">
        <f t="shared" si="3"/>
        <v>-0.02968479999981355</v>
      </c>
      <c r="O29">
        <f t="shared" si="4"/>
        <v>0.006696641076217316</v>
      </c>
      <c r="Q29" s="2">
        <f t="shared" si="5"/>
        <v>5809.950000000001</v>
      </c>
    </row>
    <row r="30" spans="1:17" ht="12.75">
      <c r="A30" s="53" t="s">
        <v>71</v>
      </c>
      <c r="B30" s="54" t="s">
        <v>34</v>
      </c>
      <c r="C30" s="53">
        <v>21384.76</v>
      </c>
      <c r="D30" s="53" t="s">
        <v>64</v>
      </c>
      <c r="E30">
        <f t="shared" si="0"/>
        <v>-4615.990466173591</v>
      </c>
      <c r="F30">
        <f t="shared" si="1"/>
        <v>-4616</v>
      </c>
      <c r="G30">
        <f t="shared" si="2"/>
        <v>0.037084799998410745</v>
      </c>
      <c r="H30">
        <f t="shared" si="3"/>
        <v>0.037084799998410745</v>
      </c>
      <c r="O30">
        <f t="shared" si="4"/>
        <v>0.006902498815634851</v>
      </c>
      <c r="Q30" s="2">
        <f t="shared" si="5"/>
        <v>6366.259999999998</v>
      </c>
    </row>
    <row r="31" spans="1:17" ht="12.75">
      <c r="A31" s="53" t="s">
        <v>71</v>
      </c>
      <c r="B31" s="54" t="s">
        <v>34</v>
      </c>
      <c r="C31" s="53">
        <v>21423.72</v>
      </c>
      <c r="D31" s="53" t="s">
        <v>64</v>
      </c>
      <c r="E31">
        <f t="shared" si="0"/>
        <v>-4605.974560009674</v>
      </c>
      <c r="F31">
        <f t="shared" si="1"/>
        <v>-4606</v>
      </c>
      <c r="G31">
        <f t="shared" si="2"/>
        <v>0.09895680000045104</v>
      </c>
      <c r="H31">
        <f t="shared" si="3"/>
        <v>0.09895680000045104</v>
      </c>
      <c r="O31">
        <f t="shared" si="4"/>
        <v>0.006916894461747965</v>
      </c>
      <c r="Q31" s="2">
        <f t="shared" si="5"/>
        <v>6405.220000000001</v>
      </c>
    </row>
    <row r="32" spans="1:17" ht="12.75">
      <c r="A32" s="53" t="s">
        <v>71</v>
      </c>
      <c r="B32" s="54" t="s">
        <v>34</v>
      </c>
      <c r="C32" s="53">
        <v>23605.75</v>
      </c>
      <c r="D32" s="53" t="s">
        <v>64</v>
      </c>
      <c r="E32">
        <f t="shared" si="0"/>
        <v>-4045.0144027496644</v>
      </c>
      <c r="F32">
        <f t="shared" si="1"/>
        <v>-4045</v>
      </c>
      <c r="G32">
        <f t="shared" si="2"/>
        <v>-0.05602399999770569</v>
      </c>
      <c r="H32">
        <f t="shared" si="3"/>
        <v>-0.05602399999770569</v>
      </c>
      <c r="O32">
        <f t="shared" si="4"/>
        <v>0.007724490208693682</v>
      </c>
      <c r="Q32" s="2">
        <f t="shared" si="5"/>
        <v>8587.25</v>
      </c>
    </row>
    <row r="33" spans="1:17" ht="12.75">
      <c r="A33" s="53" t="s">
        <v>71</v>
      </c>
      <c r="B33" s="54" t="s">
        <v>34</v>
      </c>
      <c r="C33" s="53">
        <v>23757.44</v>
      </c>
      <c r="D33" s="53" t="s">
        <v>64</v>
      </c>
      <c r="E33">
        <f t="shared" si="0"/>
        <v>-4006.0176674826102</v>
      </c>
      <c r="F33">
        <f t="shared" si="1"/>
        <v>-4006</v>
      </c>
      <c r="G33">
        <f t="shared" si="2"/>
        <v>-0.06872320000184118</v>
      </c>
      <c r="H33">
        <f t="shared" si="3"/>
        <v>-0.06872320000184118</v>
      </c>
      <c r="O33">
        <f t="shared" si="4"/>
        <v>0.007780633228534828</v>
      </c>
      <c r="Q33" s="2">
        <f t="shared" si="5"/>
        <v>8738.939999999999</v>
      </c>
    </row>
    <row r="34" spans="1:17" ht="12.75">
      <c r="A34" s="53" t="s">
        <v>71</v>
      </c>
      <c r="B34" s="54" t="s">
        <v>34</v>
      </c>
      <c r="C34" s="53">
        <v>23998.75</v>
      </c>
      <c r="D34" s="53" t="s">
        <v>64</v>
      </c>
      <c r="E34">
        <f t="shared" si="0"/>
        <v>-3943.9812630571837</v>
      </c>
      <c r="F34">
        <f t="shared" si="1"/>
        <v>-3944</v>
      </c>
      <c r="G34">
        <f t="shared" si="2"/>
        <v>0.07288320000225212</v>
      </c>
      <c r="H34">
        <f t="shared" si="3"/>
        <v>0.07288320000225212</v>
      </c>
      <c r="O34">
        <f t="shared" si="4"/>
        <v>0.007869886234436137</v>
      </c>
      <c r="Q34" s="2">
        <f t="shared" si="5"/>
        <v>8980.25</v>
      </c>
    </row>
    <row r="35" spans="1:17" ht="12.75">
      <c r="A35" s="53" t="s">
        <v>71</v>
      </c>
      <c r="B35" s="54" t="s">
        <v>34</v>
      </c>
      <c r="C35" s="53">
        <v>25756.82</v>
      </c>
      <c r="D35" s="53" t="s">
        <v>64</v>
      </c>
      <c r="E35">
        <f t="shared" si="0"/>
        <v>-3492.0134974104667</v>
      </c>
      <c r="F35">
        <f t="shared" si="1"/>
        <v>-3492</v>
      </c>
      <c r="G35">
        <f t="shared" si="2"/>
        <v>-0.0525024000016856</v>
      </c>
      <c r="H35">
        <f t="shared" si="3"/>
        <v>-0.0525024000016856</v>
      </c>
      <c r="O35">
        <f t="shared" si="4"/>
        <v>0.008520569438748906</v>
      </c>
      <c r="Q35" s="2">
        <f t="shared" si="5"/>
        <v>10738.32</v>
      </c>
    </row>
    <row r="36" spans="1:17" ht="12.75">
      <c r="A36" s="53" t="s">
        <v>71</v>
      </c>
      <c r="B36" s="54" t="s">
        <v>272</v>
      </c>
      <c r="C36" s="53">
        <v>26151.74</v>
      </c>
      <c r="D36" s="53" t="s">
        <v>64</v>
      </c>
      <c r="E36">
        <f t="shared" si="0"/>
        <v>-3390.4867606996404</v>
      </c>
      <c r="F36">
        <f t="shared" si="1"/>
        <v>-3390.5</v>
      </c>
      <c r="G36">
        <f t="shared" si="2"/>
        <v>0.05149840000012773</v>
      </c>
      <c r="H36">
        <f t="shared" si="3"/>
        <v>0.05149840000012773</v>
      </c>
      <c r="O36">
        <f t="shared" si="4"/>
        <v>0.008666685246797017</v>
      </c>
      <c r="Q36" s="2">
        <f t="shared" si="5"/>
        <v>11133.240000000002</v>
      </c>
    </row>
    <row r="37" spans="1:17" ht="12.75">
      <c r="A37" s="53" t="s">
        <v>71</v>
      </c>
      <c r="B37" s="54" t="s">
        <v>272</v>
      </c>
      <c r="C37" s="53">
        <v>26614.58</v>
      </c>
      <c r="D37" s="53" t="s">
        <v>64</v>
      </c>
      <c r="E37">
        <f t="shared" si="0"/>
        <v>-3271.499029464862</v>
      </c>
      <c r="F37">
        <f t="shared" si="1"/>
        <v>-3271.5</v>
      </c>
      <c r="G37">
        <f t="shared" si="2"/>
        <v>0.003775200002564816</v>
      </c>
      <c r="H37">
        <f t="shared" si="3"/>
        <v>0.003775200002564816</v>
      </c>
      <c r="O37">
        <f t="shared" si="4"/>
        <v>0.008837993435543078</v>
      </c>
      <c r="Q37" s="2">
        <f t="shared" si="5"/>
        <v>11596.080000000002</v>
      </c>
    </row>
    <row r="38" spans="1:17" ht="12.75">
      <c r="A38" s="53" t="s">
        <v>71</v>
      </c>
      <c r="B38" s="54" t="s">
        <v>34</v>
      </c>
      <c r="C38" s="53">
        <v>27242.71</v>
      </c>
      <c r="D38" s="53" t="s">
        <v>64</v>
      </c>
      <c r="E38">
        <f t="shared" si="0"/>
        <v>-3110.0182507497534</v>
      </c>
      <c r="F38">
        <f t="shared" si="1"/>
        <v>-3110</v>
      </c>
      <c r="G38">
        <f t="shared" si="2"/>
        <v>-0.07099200000084238</v>
      </c>
      <c r="H38">
        <f t="shared" si="3"/>
        <v>-0.07099200000084238</v>
      </c>
      <c r="O38">
        <f t="shared" si="4"/>
        <v>0.009070483120269875</v>
      </c>
      <c r="Q38" s="2">
        <f t="shared" si="5"/>
        <v>12224.21</v>
      </c>
    </row>
    <row r="39" spans="1:17" ht="12.75">
      <c r="A39" s="53" t="s">
        <v>71</v>
      </c>
      <c r="B39" s="54" t="s">
        <v>34</v>
      </c>
      <c r="C39" s="53">
        <v>27246.67</v>
      </c>
      <c r="D39" s="53" t="s">
        <v>64</v>
      </c>
      <c r="E39">
        <f t="shared" si="0"/>
        <v>-3109.000206899417</v>
      </c>
      <c r="F39">
        <f t="shared" si="1"/>
        <v>-3109</v>
      </c>
      <c r="G39">
        <f t="shared" si="2"/>
        <v>-0.0008048000017879531</v>
      </c>
      <c r="H39">
        <f t="shared" si="3"/>
        <v>-0.0008048000017879531</v>
      </c>
      <c r="O39">
        <f t="shared" si="4"/>
        <v>0.009071922684881186</v>
      </c>
      <c r="Q39" s="2">
        <f t="shared" si="5"/>
        <v>12228.169999999998</v>
      </c>
    </row>
    <row r="40" spans="1:17" ht="12.75">
      <c r="A40" s="53" t="s">
        <v>71</v>
      </c>
      <c r="B40" s="54" t="s">
        <v>34</v>
      </c>
      <c r="C40" s="53">
        <v>27246.75</v>
      </c>
      <c r="D40" s="53" t="s">
        <v>64</v>
      </c>
      <c r="E40">
        <f t="shared" si="0"/>
        <v>-3108.979640356986</v>
      </c>
      <c r="F40">
        <f t="shared" si="1"/>
        <v>-3109</v>
      </c>
      <c r="G40">
        <f t="shared" si="2"/>
        <v>0.07919519999995828</v>
      </c>
      <c r="H40">
        <f t="shared" si="3"/>
        <v>0.07919519999995828</v>
      </c>
      <c r="O40">
        <f t="shared" si="4"/>
        <v>0.009071922684881186</v>
      </c>
      <c r="Q40" s="2">
        <f t="shared" si="5"/>
        <v>12228.25</v>
      </c>
    </row>
    <row r="41" spans="1:17" ht="12.75">
      <c r="A41" s="53" t="s">
        <v>71</v>
      </c>
      <c r="B41" s="54" t="s">
        <v>34</v>
      </c>
      <c r="C41" s="53">
        <v>27670.67</v>
      </c>
      <c r="D41" s="53" t="s">
        <v>64</v>
      </c>
      <c r="E41">
        <f t="shared" si="0"/>
        <v>-2999.9975320149088</v>
      </c>
      <c r="F41">
        <f t="shared" si="1"/>
        <v>-3000</v>
      </c>
      <c r="G41">
        <f t="shared" si="2"/>
        <v>0.009599999997590203</v>
      </c>
      <c r="H41">
        <f t="shared" si="3"/>
        <v>0.009599999997590203</v>
      </c>
      <c r="O41">
        <f t="shared" si="4"/>
        <v>0.009228835227514134</v>
      </c>
      <c r="Q41" s="2">
        <f t="shared" si="5"/>
        <v>12652.169999999998</v>
      </c>
    </row>
    <row r="42" spans="1:17" ht="12.75">
      <c r="A42" s="53" t="s">
        <v>71</v>
      </c>
      <c r="B42" s="54" t="s">
        <v>272</v>
      </c>
      <c r="C42" s="53">
        <v>27948.79</v>
      </c>
      <c r="D42" s="53" t="s">
        <v>64</v>
      </c>
      <c r="E42">
        <f t="shared" si="0"/>
        <v>-2928.4979472533996</v>
      </c>
      <c r="F42">
        <f t="shared" si="1"/>
        <v>-2928.5</v>
      </c>
      <c r="G42">
        <f t="shared" si="2"/>
        <v>0.007984800002304837</v>
      </c>
      <c r="H42">
        <f t="shared" si="3"/>
        <v>0.007984800002304837</v>
      </c>
      <c r="O42">
        <f t="shared" si="4"/>
        <v>0.0093317640972229</v>
      </c>
      <c r="Q42" s="2">
        <f t="shared" si="5"/>
        <v>12930.29</v>
      </c>
    </row>
    <row r="43" spans="1:17" ht="12.75">
      <c r="A43" s="53" t="s">
        <v>71</v>
      </c>
      <c r="B43" s="54" t="s">
        <v>272</v>
      </c>
      <c r="C43" s="53">
        <v>27983.81</v>
      </c>
      <c r="D43" s="53" t="s">
        <v>64</v>
      </c>
      <c r="E43">
        <f t="shared" si="0"/>
        <v>-2919.494943304212</v>
      </c>
      <c r="F43">
        <f t="shared" si="1"/>
        <v>-2919.5</v>
      </c>
      <c r="G43">
        <f t="shared" si="2"/>
        <v>0.019669600002089282</v>
      </c>
      <c r="H43">
        <f t="shared" si="3"/>
        <v>0.019669600002089282</v>
      </c>
      <c r="O43">
        <f t="shared" si="4"/>
        <v>0.009344720178724703</v>
      </c>
      <c r="Q43" s="2">
        <f t="shared" si="5"/>
        <v>12965.310000000001</v>
      </c>
    </row>
    <row r="44" spans="1:17" ht="12.75">
      <c r="A44" s="53" t="s">
        <v>71</v>
      </c>
      <c r="B44" s="54" t="s">
        <v>34</v>
      </c>
      <c r="C44" s="53">
        <v>27989.7</v>
      </c>
      <c r="D44" s="53" t="s">
        <v>64</v>
      </c>
      <c r="E44">
        <f t="shared" si="0"/>
        <v>-2917.980731617727</v>
      </c>
      <c r="F44">
        <f t="shared" si="1"/>
        <v>-2918</v>
      </c>
      <c r="G44">
        <f t="shared" si="2"/>
        <v>0.07495040000139852</v>
      </c>
      <c r="H44">
        <f t="shared" si="3"/>
        <v>0.07495040000139852</v>
      </c>
      <c r="O44">
        <f t="shared" si="4"/>
        <v>0.009346879525641671</v>
      </c>
      <c r="Q44" s="2">
        <f t="shared" si="5"/>
        <v>12971.2</v>
      </c>
    </row>
    <row r="45" spans="1:17" ht="12.75">
      <c r="A45" s="53" t="s">
        <v>71</v>
      </c>
      <c r="B45" s="54" t="s">
        <v>272</v>
      </c>
      <c r="C45" s="53">
        <v>28061.62</v>
      </c>
      <c r="D45" s="53" t="s">
        <v>64</v>
      </c>
      <c r="E45">
        <f t="shared" si="0"/>
        <v>-2899.4914099722228</v>
      </c>
      <c r="F45">
        <f t="shared" si="1"/>
        <v>-2899.5</v>
      </c>
      <c r="G45">
        <f t="shared" si="2"/>
        <v>0.03341359999831184</v>
      </c>
      <c r="H45">
        <f t="shared" si="3"/>
        <v>0.03341359999831184</v>
      </c>
      <c r="O45">
        <f t="shared" si="4"/>
        <v>0.009373511470950932</v>
      </c>
      <c r="Q45" s="2">
        <f t="shared" si="5"/>
        <v>13043.119999999999</v>
      </c>
    </row>
    <row r="46" spans="1:17" ht="12.75">
      <c r="A46" s="53" t="s">
        <v>71</v>
      </c>
      <c r="B46" s="54" t="s">
        <v>272</v>
      </c>
      <c r="C46" s="53">
        <v>28092.62</v>
      </c>
      <c r="D46" s="53" t="s">
        <v>64</v>
      </c>
      <c r="E46">
        <f t="shared" si="0"/>
        <v>-2891.521874780195</v>
      </c>
      <c r="F46">
        <f t="shared" si="1"/>
        <v>-2891.5</v>
      </c>
      <c r="G46">
        <f t="shared" si="2"/>
        <v>-0.08508880000226782</v>
      </c>
      <c r="H46">
        <f t="shared" si="3"/>
        <v>-0.08508880000226782</v>
      </c>
      <c r="O46">
        <f t="shared" si="4"/>
        <v>0.009385027987841424</v>
      </c>
      <c r="Q46" s="2">
        <f t="shared" si="5"/>
        <v>13074.119999999999</v>
      </c>
    </row>
    <row r="47" spans="1:17" ht="12.75">
      <c r="A47" s="53" t="s">
        <v>71</v>
      </c>
      <c r="B47" s="54" t="s">
        <v>34</v>
      </c>
      <c r="C47" s="53">
        <v>28094.62</v>
      </c>
      <c r="D47" s="53" t="s">
        <v>64</v>
      </c>
      <c r="E47">
        <f t="shared" si="0"/>
        <v>-2891.0077112194194</v>
      </c>
      <c r="F47">
        <f t="shared" si="1"/>
        <v>-2891</v>
      </c>
      <c r="G47">
        <f t="shared" si="2"/>
        <v>-0.029995200002304045</v>
      </c>
      <c r="H47">
        <f t="shared" si="3"/>
        <v>-0.029995200002304045</v>
      </c>
      <c r="O47">
        <f t="shared" si="4"/>
        <v>0.00938574777014708</v>
      </c>
      <c r="Q47" s="2">
        <f t="shared" si="5"/>
        <v>13076.119999999999</v>
      </c>
    </row>
    <row r="48" spans="1:17" ht="12.75">
      <c r="A48" s="53" t="s">
        <v>143</v>
      </c>
      <c r="B48" s="54" t="s">
        <v>34</v>
      </c>
      <c r="C48" s="53">
        <v>28487.531</v>
      </c>
      <c r="D48" s="53" t="s">
        <v>64</v>
      </c>
      <c r="E48">
        <f t="shared" si="0"/>
        <v>-2789.9974518053928</v>
      </c>
      <c r="F48">
        <f t="shared" si="1"/>
        <v>-2790</v>
      </c>
      <c r="G48">
        <f t="shared" si="2"/>
        <v>0.009911999997711973</v>
      </c>
      <c r="H48">
        <f t="shared" si="3"/>
        <v>0.009911999997711973</v>
      </c>
      <c r="O48">
        <f t="shared" si="4"/>
        <v>0.009531143795889534</v>
      </c>
      <c r="Q48" s="2">
        <f t="shared" si="5"/>
        <v>13469.030999999999</v>
      </c>
    </row>
    <row r="49" spans="1:17" ht="12.75">
      <c r="A49" s="53" t="s">
        <v>143</v>
      </c>
      <c r="B49" s="54" t="s">
        <v>272</v>
      </c>
      <c r="C49" s="53">
        <v>28489.435</v>
      </c>
      <c r="D49" s="53" t="s">
        <v>64</v>
      </c>
      <c r="E49">
        <f t="shared" si="0"/>
        <v>-2789.5079680955337</v>
      </c>
      <c r="F49">
        <f t="shared" si="1"/>
        <v>-2789.5</v>
      </c>
      <c r="G49">
        <f t="shared" si="2"/>
        <v>-0.030994400000054156</v>
      </c>
      <c r="H49">
        <f t="shared" si="3"/>
        <v>-0.030994400000054156</v>
      </c>
      <c r="O49">
        <f t="shared" si="4"/>
        <v>0.009531863578195191</v>
      </c>
      <c r="Q49" s="2">
        <f t="shared" si="5"/>
        <v>13470.935000000001</v>
      </c>
    </row>
    <row r="50" spans="1:17" ht="12.75">
      <c r="A50" s="53" t="s">
        <v>150</v>
      </c>
      <c r="B50" s="54" t="s">
        <v>272</v>
      </c>
      <c r="C50" s="53">
        <v>29139.01</v>
      </c>
      <c r="D50" s="53" t="s">
        <v>64</v>
      </c>
      <c r="E50">
        <f t="shared" si="0"/>
        <v>-2622.5140706000043</v>
      </c>
      <c r="F50">
        <f t="shared" si="1"/>
        <v>-2622.5</v>
      </c>
      <c r="G50">
        <f t="shared" si="2"/>
        <v>-0.054732000000512926</v>
      </c>
      <c r="I50">
        <f>+G50</f>
        <v>-0.054732000000512926</v>
      </c>
      <c r="O50">
        <f t="shared" si="4"/>
        <v>0.009772270868284201</v>
      </c>
      <c r="Q50" s="2">
        <f t="shared" si="5"/>
        <v>14120.509999999998</v>
      </c>
    </row>
    <row r="51" spans="1:17" ht="12.75">
      <c r="A51" s="53" t="s">
        <v>143</v>
      </c>
      <c r="B51" s="54" t="s">
        <v>34</v>
      </c>
      <c r="C51" s="53">
        <v>29195.476</v>
      </c>
      <c r="D51" s="53" t="s">
        <v>64</v>
      </c>
      <c r="E51">
        <f t="shared" si="0"/>
        <v>-2607.997690788616</v>
      </c>
      <c r="F51">
        <f t="shared" si="1"/>
        <v>-2608</v>
      </c>
      <c r="G51">
        <f t="shared" si="2"/>
        <v>0.008982399998785695</v>
      </c>
      <c r="H51">
        <f aca="true" t="shared" si="6" ref="H51:H66">+G51</f>
        <v>0.008982399998785695</v>
      </c>
      <c r="O51">
        <f t="shared" si="4"/>
        <v>0.009793144555148216</v>
      </c>
      <c r="Q51" s="2">
        <f t="shared" si="5"/>
        <v>14176.975999999999</v>
      </c>
    </row>
    <row r="52" spans="1:17" ht="12.75">
      <c r="A52" s="53" t="s">
        <v>143</v>
      </c>
      <c r="B52" s="54" t="s">
        <v>272</v>
      </c>
      <c r="C52" s="53">
        <v>29197.371</v>
      </c>
      <c r="D52" s="53" t="s">
        <v>64</v>
      </c>
      <c r="E52">
        <f t="shared" si="0"/>
        <v>-2607.5105208147806</v>
      </c>
      <c r="F52">
        <f t="shared" si="1"/>
        <v>-2607.5</v>
      </c>
      <c r="G52">
        <f t="shared" si="2"/>
        <v>-0.040924000000813976</v>
      </c>
      <c r="H52">
        <f t="shared" si="6"/>
        <v>-0.040924000000813976</v>
      </c>
      <c r="O52">
        <f t="shared" si="4"/>
        <v>0.009793864337453871</v>
      </c>
      <c r="Q52" s="2">
        <f t="shared" si="5"/>
        <v>14178.871</v>
      </c>
    </row>
    <row r="53" spans="1:17" ht="12.75">
      <c r="A53" s="53" t="s">
        <v>71</v>
      </c>
      <c r="B53" s="54" t="s">
        <v>34</v>
      </c>
      <c r="C53" s="53">
        <v>29510.63</v>
      </c>
      <c r="D53" s="53" t="s">
        <v>64</v>
      </c>
      <c r="E53">
        <f aca="true" t="shared" si="7" ref="E53:E82">+(C53-C$7)/C$8</f>
        <v>-2526.9773393722185</v>
      </c>
      <c r="F53">
        <f aca="true" t="shared" si="8" ref="F53:F83">ROUND(2*E53,0)/2</f>
        <v>-2527</v>
      </c>
      <c r="G53">
        <f aca="true" t="shared" si="9" ref="G53:G82">+C53-(C$7+F53*C$8)</f>
        <v>0.08814560000246274</v>
      </c>
      <c r="H53">
        <f t="shared" si="6"/>
        <v>0.08814560000246274</v>
      </c>
      <c r="O53">
        <f aca="true" t="shared" si="10" ref="O53:O82">+C$11+C$12*F53</f>
        <v>0.009909749288664442</v>
      </c>
      <c r="Q53" s="2">
        <f aca="true" t="shared" si="11" ref="Q53:Q82">+C53-15018.5</f>
        <v>14492.130000000001</v>
      </c>
    </row>
    <row r="54" spans="1:17" ht="12.75">
      <c r="A54" s="53" t="s">
        <v>71</v>
      </c>
      <c r="B54" s="54" t="s">
        <v>272</v>
      </c>
      <c r="C54" s="53">
        <v>29539.61</v>
      </c>
      <c r="D54" s="53" t="s">
        <v>64</v>
      </c>
      <c r="E54">
        <f t="shared" si="7"/>
        <v>-2519.5271093765746</v>
      </c>
      <c r="F54">
        <f t="shared" si="8"/>
        <v>-2519.5</v>
      </c>
      <c r="G54">
        <f t="shared" si="9"/>
        <v>-0.10545039999851724</v>
      </c>
      <c r="H54">
        <f t="shared" si="6"/>
        <v>-0.10545039999851724</v>
      </c>
      <c r="O54">
        <f t="shared" si="10"/>
        <v>0.009920546023249278</v>
      </c>
      <c r="Q54" s="2">
        <f t="shared" si="11"/>
        <v>14521.11</v>
      </c>
    </row>
    <row r="55" spans="1:17" ht="12.75">
      <c r="A55" s="53" t="s">
        <v>143</v>
      </c>
      <c r="B55" s="54" t="s">
        <v>34</v>
      </c>
      <c r="C55" s="53">
        <v>33501.508</v>
      </c>
      <c r="D55" s="53" t="s">
        <v>64</v>
      </c>
      <c r="E55">
        <f t="shared" si="7"/>
        <v>-1500.9953178209496</v>
      </c>
      <c r="F55">
        <f t="shared" si="8"/>
        <v>-1501</v>
      </c>
      <c r="G55">
        <f t="shared" si="9"/>
        <v>0.018212800001492724</v>
      </c>
      <c r="H55">
        <f t="shared" si="6"/>
        <v>0.018212800001492724</v>
      </c>
      <c r="O55">
        <f t="shared" si="10"/>
        <v>0.011386742579869977</v>
      </c>
      <c r="Q55" s="2">
        <f t="shared" si="11"/>
        <v>18483.008</v>
      </c>
    </row>
    <row r="56" spans="1:17" ht="12.75">
      <c r="A56" s="53" t="s">
        <v>143</v>
      </c>
      <c r="B56" s="54" t="s">
        <v>272</v>
      </c>
      <c r="C56" s="53">
        <v>33503.414</v>
      </c>
      <c r="D56" s="53" t="s">
        <v>64</v>
      </c>
      <c r="E56">
        <f t="shared" si="7"/>
        <v>-1500.5053199475312</v>
      </c>
      <c r="F56">
        <f t="shared" si="8"/>
        <v>-1500.5</v>
      </c>
      <c r="G56">
        <f t="shared" si="9"/>
        <v>-0.02069360000314191</v>
      </c>
      <c r="H56">
        <f t="shared" si="6"/>
        <v>-0.02069360000314191</v>
      </c>
      <c r="O56">
        <f t="shared" si="10"/>
        <v>0.011387462362175632</v>
      </c>
      <c r="Q56" s="2">
        <f t="shared" si="11"/>
        <v>18484.913999999997</v>
      </c>
    </row>
    <row r="57" spans="1:17" ht="12.75">
      <c r="A57" s="53" t="s">
        <v>143</v>
      </c>
      <c r="B57" s="54" t="s">
        <v>34</v>
      </c>
      <c r="C57" s="53">
        <v>33575.411</v>
      </c>
      <c r="D57" s="53" t="s">
        <v>64</v>
      </c>
      <c r="E57">
        <f t="shared" si="7"/>
        <v>-1481.9962030049362</v>
      </c>
      <c r="F57">
        <f t="shared" si="8"/>
        <v>-1482</v>
      </c>
      <c r="G57">
        <f t="shared" si="9"/>
        <v>0.014769599998544436</v>
      </c>
      <c r="H57">
        <f t="shared" si="6"/>
        <v>0.014769599998544436</v>
      </c>
      <c r="O57">
        <f t="shared" si="10"/>
        <v>0.011414094307484893</v>
      </c>
      <c r="Q57" s="2">
        <f t="shared" si="11"/>
        <v>18556.911</v>
      </c>
    </row>
    <row r="58" spans="1:17" ht="12.75">
      <c r="A58" s="53" t="s">
        <v>143</v>
      </c>
      <c r="B58" s="54" t="s">
        <v>272</v>
      </c>
      <c r="C58" s="53">
        <v>33577.328</v>
      </c>
      <c r="D58" s="53" t="s">
        <v>64</v>
      </c>
      <c r="E58">
        <f t="shared" si="7"/>
        <v>-1481.503377231932</v>
      </c>
      <c r="F58">
        <f t="shared" si="8"/>
        <v>-1481.5</v>
      </c>
      <c r="G58">
        <f t="shared" si="9"/>
        <v>-0.013136800000211224</v>
      </c>
      <c r="H58">
        <f t="shared" si="6"/>
        <v>-0.013136800000211224</v>
      </c>
      <c r="O58">
        <f t="shared" si="10"/>
        <v>0.011414814089790549</v>
      </c>
      <c r="Q58" s="2">
        <f t="shared" si="11"/>
        <v>18558.828</v>
      </c>
    </row>
    <row r="59" spans="1:17" ht="12.75">
      <c r="A59" s="53" t="s">
        <v>143</v>
      </c>
      <c r="B59" s="54" t="s">
        <v>34</v>
      </c>
      <c r="C59" s="53">
        <v>33933.27</v>
      </c>
      <c r="D59" s="53" t="s">
        <v>64</v>
      </c>
      <c r="E59">
        <f t="shared" si="7"/>
        <v>-1389.9971741570707</v>
      </c>
      <c r="F59">
        <f t="shared" si="8"/>
        <v>-1390</v>
      </c>
      <c r="G59">
        <f t="shared" si="9"/>
        <v>0.01099199999589473</v>
      </c>
      <c r="H59">
        <f t="shared" si="6"/>
        <v>0.01099199999589473</v>
      </c>
      <c r="O59">
        <f t="shared" si="10"/>
        <v>0.011546534251725546</v>
      </c>
      <c r="Q59" s="2">
        <f t="shared" si="11"/>
        <v>18914.769999999997</v>
      </c>
    </row>
    <row r="60" spans="1:17" ht="12.75">
      <c r="A60" s="53" t="s">
        <v>143</v>
      </c>
      <c r="B60" s="54" t="s">
        <v>272</v>
      </c>
      <c r="C60" s="53">
        <v>33935.195</v>
      </c>
      <c r="D60" s="53" t="s">
        <v>64</v>
      </c>
      <c r="E60">
        <f t="shared" si="7"/>
        <v>-1389.5022917298231</v>
      </c>
      <c r="F60">
        <f t="shared" si="8"/>
        <v>-1389.5</v>
      </c>
      <c r="G60">
        <f t="shared" si="9"/>
        <v>-0.008914400001231115</v>
      </c>
      <c r="H60">
        <f t="shared" si="6"/>
        <v>-0.008914400001231115</v>
      </c>
      <c r="O60">
        <f t="shared" si="10"/>
        <v>0.011547254034031201</v>
      </c>
      <c r="Q60" s="2">
        <f t="shared" si="11"/>
        <v>18916.695</v>
      </c>
    </row>
    <row r="61" spans="1:17" ht="12.75">
      <c r="A61" s="53" t="s">
        <v>143</v>
      </c>
      <c r="B61" s="54" t="s">
        <v>34</v>
      </c>
      <c r="C61" s="53">
        <v>39087.266</v>
      </c>
      <c r="D61" s="53" t="s">
        <v>64</v>
      </c>
      <c r="E61">
        <f t="shared" si="7"/>
        <v>-64.99870636448019</v>
      </c>
      <c r="F61">
        <f t="shared" si="8"/>
        <v>-65</v>
      </c>
      <c r="G61">
        <f t="shared" si="9"/>
        <v>0.005032000000937842</v>
      </c>
      <c r="H61">
        <f t="shared" si="6"/>
        <v>0.005032000000937842</v>
      </c>
      <c r="O61">
        <f t="shared" si="10"/>
        <v>0.0134539573617132</v>
      </c>
      <c r="Q61" s="2">
        <f t="shared" si="11"/>
        <v>24068.766000000003</v>
      </c>
    </row>
    <row r="62" spans="1:17" ht="12.75">
      <c r="A62" s="53" t="s">
        <v>143</v>
      </c>
      <c r="B62" s="54" t="s">
        <v>272</v>
      </c>
      <c r="C62" s="53">
        <v>39089.242</v>
      </c>
      <c r="D62" s="53" t="s">
        <v>64</v>
      </c>
      <c r="E62">
        <f t="shared" si="7"/>
        <v>-64.49071276643477</v>
      </c>
      <c r="F62">
        <f t="shared" si="8"/>
        <v>-64.5</v>
      </c>
      <c r="G62">
        <f t="shared" si="9"/>
        <v>0.03612559999601217</v>
      </c>
      <c r="H62">
        <f t="shared" si="6"/>
        <v>0.03612559999601217</v>
      </c>
      <c r="O62">
        <f t="shared" si="10"/>
        <v>0.013454677144018856</v>
      </c>
      <c r="Q62" s="2">
        <f t="shared" si="11"/>
        <v>24070.742</v>
      </c>
    </row>
    <row r="63" spans="1:17" ht="12.75">
      <c r="A63" s="53" t="s">
        <v>71</v>
      </c>
      <c r="B63" s="54" t="s">
        <v>272</v>
      </c>
      <c r="C63" s="53">
        <v>39310.9552</v>
      </c>
      <c r="D63" s="53" t="s">
        <v>64</v>
      </c>
      <c r="E63">
        <f t="shared" si="7"/>
        <v>-7.492288574916269</v>
      </c>
      <c r="F63">
        <f t="shared" si="8"/>
        <v>-7.5</v>
      </c>
      <c r="G63">
        <f t="shared" si="9"/>
        <v>0.029995999997481704</v>
      </c>
      <c r="H63">
        <f t="shared" si="6"/>
        <v>0.029995999997481704</v>
      </c>
      <c r="O63">
        <f t="shared" si="10"/>
        <v>0.013536732326863607</v>
      </c>
      <c r="Q63" s="2">
        <f t="shared" si="11"/>
        <v>24292.455199999997</v>
      </c>
    </row>
    <row r="64" spans="1:17" ht="12.75">
      <c r="A64" s="53" t="s">
        <v>71</v>
      </c>
      <c r="B64" s="54" t="s">
        <v>34</v>
      </c>
      <c r="C64" s="53">
        <v>39312.8702</v>
      </c>
      <c r="D64" s="53" t="s">
        <v>64</v>
      </c>
      <c r="E64">
        <f t="shared" si="7"/>
        <v>-6.9999769654730395</v>
      </c>
      <c r="F64">
        <f t="shared" si="8"/>
        <v>-7</v>
      </c>
      <c r="G64">
        <f t="shared" si="9"/>
        <v>8.959999831859022E-05</v>
      </c>
      <c r="H64">
        <f t="shared" si="6"/>
        <v>8.959999831859022E-05</v>
      </c>
      <c r="O64">
        <f t="shared" si="10"/>
        <v>0.013537452109169262</v>
      </c>
      <c r="Q64" s="2">
        <f t="shared" si="11"/>
        <v>24294.370199999998</v>
      </c>
    </row>
    <row r="65" spans="1:17" ht="12.75">
      <c r="A65" s="53" t="s">
        <v>71</v>
      </c>
      <c r="B65" s="54" t="s">
        <v>272</v>
      </c>
      <c r="C65" s="53">
        <v>39318.7347</v>
      </c>
      <c r="D65" s="53" t="s">
        <v>64</v>
      </c>
      <c r="E65">
        <f t="shared" si="7"/>
        <v>-5.492320864386808</v>
      </c>
      <c r="F65">
        <f t="shared" si="8"/>
        <v>-5.5</v>
      </c>
      <c r="G65">
        <f t="shared" si="9"/>
        <v>0.02987040000152774</v>
      </c>
      <c r="H65">
        <f t="shared" si="6"/>
        <v>0.02987040000152774</v>
      </c>
      <c r="O65">
        <f t="shared" si="10"/>
        <v>0.01353961145608623</v>
      </c>
      <c r="Q65" s="2">
        <f t="shared" si="11"/>
        <v>24300.2347</v>
      </c>
    </row>
    <row r="66" spans="1:17" ht="12.75">
      <c r="A66" s="53" t="s">
        <v>71</v>
      </c>
      <c r="B66" s="54" t="s">
        <v>34</v>
      </c>
      <c r="C66" s="53">
        <v>39320.6497</v>
      </c>
      <c r="D66" s="53" t="s">
        <v>64</v>
      </c>
      <c r="E66">
        <f t="shared" si="7"/>
        <v>-5.0000092549435795</v>
      </c>
      <c r="F66">
        <f t="shared" si="8"/>
        <v>-5</v>
      </c>
      <c r="G66">
        <f t="shared" si="9"/>
        <v>-3.599999763537198E-05</v>
      </c>
      <c r="H66">
        <f t="shared" si="6"/>
        <v>-3.599999763537198E-05</v>
      </c>
      <c r="O66">
        <f t="shared" si="10"/>
        <v>0.013540331238391885</v>
      </c>
      <c r="Q66" s="2">
        <f t="shared" si="11"/>
        <v>24302.1497</v>
      </c>
    </row>
    <row r="67" spans="1:17" ht="12.75">
      <c r="A67" t="s">
        <v>13</v>
      </c>
      <c r="C67" s="14">
        <v>39340.0988</v>
      </c>
      <c r="D67" s="14" t="s">
        <v>15</v>
      </c>
      <c r="E67">
        <f t="shared" si="7"/>
        <v>0</v>
      </c>
      <c r="F67">
        <f t="shared" si="8"/>
        <v>0</v>
      </c>
      <c r="G67">
        <f t="shared" si="9"/>
        <v>0</v>
      </c>
      <c r="I67">
        <f>+G67</f>
        <v>0</v>
      </c>
      <c r="O67">
        <f t="shared" si="10"/>
        <v>0.013547529061448443</v>
      </c>
      <c r="Q67" s="2">
        <f t="shared" si="11"/>
        <v>24321.5988</v>
      </c>
    </row>
    <row r="68" spans="1:17" ht="12.75">
      <c r="A68" s="53" t="s">
        <v>71</v>
      </c>
      <c r="B68" s="54" t="s">
        <v>34</v>
      </c>
      <c r="C68" s="53">
        <v>39386.7764</v>
      </c>
      <c r="D68" s="53" t="s">
        <v>64</v>
      </c>
      <c r="E68">
        <f t="shared" si="7"/>
        <v>11.99996051223923</v>
      </c>
      <c r="F68">
        <f t="shared" si="8"/>
        <v>12</v>
      </c>
      <c r="G68">
        <f t="shared" si="9"/>
        <v>-0.00015359999815700576</v>
      </c>
      <c r="H68">
        <f>+G68</f>
        <v>-0.00015359999815700576</v>
      </c>
      <c r="O68">
        <f t="shared" si="10"/>
        <v>0.01356480383678418</v>
      </c>
      <c r="Q68" s="2">
        <f t="shared" si="11"/>
        <v>24368.276400000002</v>
      </c>
    </row>
    <row r="69" spans="1:17" ht="12.75">
      <c r="A69" s="53" t="s">
        <v>143</v>
      </c>
      <c r="B69" s="54" t="s">
        <v>34</v>
      </c>
      <c r="C69" s="53">
        <v>40032.492</v>
      </c>
      <c r="D69" s="53" t="s">
        <v>64</v>
      </c>
      <c r="E69">
        <f t="shared" si="7"/>
        <v>178.00167658453861</v>
      </c>
      <c r="F69">
        <f t="shared" si="8"/>
        <v>178</v>
      </c>
      <c r="G69">
        <f t="shared" si="9"/>
        <v>0.006521600000269245</v>
      </c>
      <c r="H69">
        <f>+G69</f>
        <v>0.006521600000269245</v>
      </c>
      <c r="O69">
        <f t="shared" si="10"/>
        <v>0.013803771562261879</v>
      </c>
      <c r="Q69" s="2">
        <f t="shared" si="11"/>
        <v>25013.992</v>
      </c>
    </row>
    <row r="70" spans="1:17" ht="12.75">
      <c r="A70" s="53" t="s">
        <v>143</v>
      </c>
      <c r="B70" s="54" t="s">
        <v>272</v>
      </c>
      <c r="C70" s="53">
        <v>40034.47</v>
      </c>
      <c r="D70" s="53" t="s">
        <v>64</v>
      </c>
      <c r="E70">
        <f t="shared" si="7"/>
        <v>178.5101843461468</v>
      </c>
      <c r="F70">
        <f t="shared" si="8"/>
        <v>178.5</v>
      </c>
      <c r="G70">
        <f t="shared" si="9"/>
        <v>0.039615200003026985</v>
      </c>
      <c r="H70">
        <f>+G70</f>
        <v>0.039615200003026985</v>
      </c>
      <c r="O70">
        <f t="shared" si="10"/>
        <v>0.013804491344567535</v>
      </c>
      <c r="Q70" s="2">
        <f t="shared" si="11"/>
        <v>25015.97</v>
      </c>
    </row>
    <row r="71" spans="1:30" ht="12.75">
      <c r="A71" t="s">
        <v>31</v>
      </c>
      <c r="C71" s="14">
        <v>45890.563</v>
      </c>
      <c r="D71" s="14"/>
      <c r="E71">
        <f t="shared" si="7"/>
        <v>1684.0049989038039</v>
      </c>
      <c r="F71">
        <f t="shared" si="8"/>
        <v>1684</v>
      </c>
      <c r="G71">
        <f t="shared" si="9"/>
        <v>0.01944480000383919</v>
      </c>
      <c r="I71">
        <f>+G71</f>
        <v>0.01944480000383919</v>
      </c>
      <c r="O71">
        <f t="shared" si="10"/>
        <v>0.015971755866896902</v>
      </c>
      <c r="Q71" s="2">
        <f t="shared" si="11"/>
        <v>30872.063000000002</v>
      </c>
      <c r="AA71">
        <v>6</v>
      </c>
      <c r="AB71" t="s">
        <v>30</v>
      </c>
      <c r="AD71" t="s">
        <v>32</v>
      </c>
    </row>
    <row r="72" spans="1:17" ht="12.75">
      <c r="A72" s="53" t="s">
        <v>220</v>
      </c>
      <c r="B72" s="54" t="s">
        <v>34</v>
      </c>
      <c r="C72" s="53">
        <v>47411.4698</v>
      </c>
      <c r="D72" s="53" t="s">
        <v>64</v>
      </c>
      <c r="E72">
        <f t="shared" si="7"/>
        <v>2075.0024268520065</v>
      </c>
      <c r="F72">
        <f t="shared" si="8"/>
        <v>2075</v>
      </c>
      <c r="G72">
        <f t="shared" si="9"/>
        <v>0.009440000001632143</v>
      </c>
      <c r="K72">
        <f>+G72</f>
        <v>0.009440000001632143</v>
      </c>
      <c r="O72">
        <f t="shared" si="10"/>
        <v>0.016534625629919673</v>
      </c>
      <c r="Q72" s="2">
        <f t="shared" si="11"/>
        <v>32392.9698</v>
      </c>
    </row>
    <row r="73" spans="1:17" ht="12.75">
      <c r="A73" t="s">
        <v>33</v>
      </c>
      <c r="B73" s="5" t="s">
        <v>34</v>
      </c>
      <c r="C73" s="14">
        <v>50235.4809</v>
      </c>
      <c r="D73" s="14">
        <v>0.0005</v>
      </c>
      <c r="E73">
        <f t="shared" si="7"/>
        <v>2801.004228275459</v>
      </c>
      <c r="F73">
        <f t="shared" si="8"/>
        <v>2801</v>
      </c>
      <c r="G73">
        <f t="shared" si="9"/>
        <v>0.0164472000033129</v>
      </c>
      <c r="J73">
        <f>+G73</f>
        <v>0.0164472000033129</v>
      </c>
      <c r="O73">
        <f t="shared" si="10"/>
        <v>0.017579749537731778</v>
      </c>
      <c r="Q73" s="2">
        <f t="shared" si="11"/>
        <v>35216.9809</v>
      </c>
    </row>
    <row r="74" spans="1:17" ht="12.75">
      <c r="A74" s="53" t="s">
        <v>33</v>
      </c>
      <c r="B74" s="54" t="s">
        <v>34</v>
      </c>
      <c r="C74" s="53">
        <v>50235.4843</v>
      </c>
      <c r="D74" s="53" t="s">
        <v>64</v>
      </c>
      <c r="E74">
        <f t="shared" si="7"/>
        <v>2801.0051023535107</v>
      </c>
      <c r="F74">
        <f t="shared" si="8"/>
        <v>2801</v>
      </c>
      <c r="G74">
        <f t="shared" si="9"/>
        <v>0.01984719999745721</v>
      </c>
      <c r="J74">
        <f>+G74</f>
        <v>0.01984719999745721</v>
      </c>
      <c r="O74">
        <f t="shared" si="10"/>
        <v>0.017579749537731778</v>
      </c>
      <c r="Q74" s="2">
        <f t="shared" si="11"/>
        <v>35216.9843</v>
      </c>
    </row>
    <row r="75" spans="1:17" ht="12.75">
      <c r="A75" s="10" t="s">
        <v>39</v>
      </c>
      <c r="B75" s="11"/>
      <c r="C75" s="14">
        <v>53662.426</v>
      </c>
      <c r="D75" s="14">
        <v>0.002</v>
      </c>
      <c r="E75">
        <f t="shared" si="7"/>
        <v>3682.0093758753633</v>
      </c>
      <c r="F75">
        <f t="shared" si="8"/>
        <v>3682</v>
      </c>
      <c r="G75">
        <f t="shared" si="9"/>
        <v>0.03647040000214474</v>
      </c>
      <c r="J75">
        <f>+G75</f>
        <v>0.03647040000214474</v>
      </c>
      <c r="O75">
        <f t="shared" si="10"/>
        <v>0.018848005960297152</v>
      </c>
      <c r="Q75" s="2">
        <f t="shared" si="11"/>
        <v>38643.926</v>
      </c>
    </row>
    <row r="76" spans="1:17" ht="12.75">
      <c r="A76" s="27" t="s">
        <v>47</v>
      </c>
      <c r="B76" s="28"/>
      <c r="C76" s="12">
        <v>54222.572</v>
      </c>
      <c r="D76" s="12">
        <v>0.005</v>
      </c>
      <c r="E76">
        <f t="shared" si="7"/>
        <v>3826.0127068325755</v>
      </c>
      <c r="F76">
        <f t="shared" si="8"/>
        <v>3826</v>
      </c>
      <c r="G76">
        <f t="shared" si="9"/>
        <v>0.04942719999962719</v>
      </c>
      <c r="J76">
        <f>+G76</f>
        <v>0.04942719999962719</v>
      </c>
      <c r="O76">
        <f t="shared" si="10"/>
        <v>0.019055303264326</v>
      </c>
      <c r="Q76" s="2">
        <f t="shared" si="11"/>
        <v>39204.072</v>
      </c>
    </row>
    <row r="77" spans="1:21" ht="12.75">
      <c r="A77" s="34" t="s">
        <v>51</v>
      </c>
      <c r="B77" s="35" t="s">
        <v>34</v>
      </c>
      <c r="C77" s="34">
        <v>54366.4316</v>
      </c>
      <c r="D77" s="34">
        <v>0.0012</v>
      </c>
      <c r="E77">
        <f t="shared" si="7"/>
        <v>3862.996388926481</v>
      </c>
      <c r="F77">
        <f t="shared" si="8"/>
        <v>3863</v>
      </c>
      <c r="G77">
        <f t="shared" si="9"/>
        <v>-0.014046399992366787</v>
      </c>
      <c r="J77">
        <f>+G77</f>
        <v>-0.014046399992366787</v>
      </c>
      <c r="O77">
        <f t="shared" si="10"/>
        <v>0.019108567154944522</v>
      </c>
      <c r="Q77" s="2">
        <f t="shared" si="11"/>
        <v>39347.9316</v>
      </c>
      <c r="U77" s="31"/>
    </row>
    <row r="78" spans="1:17" ht="12.75">
      <c r="A78" s="53" t="s">
        <v>250</v>
      </c>
      <c r="B78" s="54" t="s">
        <v>272</v>
      </c>
      <c r="C78" s="53">
        <v>54718.51</v>
      </c>
      <c r="D78" s="53" t="s">
        <v>64</v>
      </c>
      <c r="E78">
        <f t="shared" si="7"/>
        <v>3953.509330834636</v>
      </c>
      <c r="F78">
        <f t="shared" si="8"/>
        <v>3953.5</v>
      </c>
      <c r="G78">
        <f t="shared" si="9"/>
        <v>0.03629519999958575</v>
      </c>
      <c r="K78">
        <f>+G78</f>
        <v>0.03629519999958575</v>
      </c>
      <c r="O78">
        <f t="shared" si="10"/>
        <v>0.01923884775226821</v>
      </c>
      <c r="Q78" s="2">
        <f t="shared" si="11"/>
        <v>39700.01</v>
      </c>
    </row>
    <row r="79" spans="1:17" ht="12.75">
      <c r="A79" s="53" t="s">
        <v>255</v>
      </c>
      <c r="B79" s="54" t="s">
        <v>272</v>
      </c>
      <c r="C79" s="53">
        <v>54757.4007</v>
      </c>
      <c r="D79" s="53" t="s">
        <v>64</v>
      </c>
      <c r="E79">
        <f t="shared" si="7"/>
        <v>3963.50742123117</v>
      </c>
      <c r="F79">
        <f t="shared" si="8"/>
        <v>3963.5</v>
      </c>
      <c r="G79">
        <f t="shared" si="9"/>
        <v>0.028867200002423488</v>
      </c>
      <c r="K79">
        <f>+G79</f>
        <v>0.028867200002423488</v>
      </c>
      <c r="O79">
        <f t="shared" si="10"/>
        <v>0.01925324339838132</v>
      </c>
      <c r="Q79" s="2">
        <f t="shared" si="11"/>
        <v>39738.9007</v>
      </c>
    </row>
    <row r="80" spans="1:17" ht="12.75">
      <c r="A80" s="36" t="s">
        <v>52</v>
      </c>
      <c r="B80" s="36"/>
      <c r="C80" s="37">
        <v>55428.3725</v>
      </c>
      <c r="D80" s="37">
        <v>0.0027</v>
      </c>
      <c r="E80">
        <f t="shared" si="7"/>
        <v>4136.002046165306</v>
      </c>
      <c r="F80">
        <f t="shared" si="8"/>
        <v>4136</v>
      </c>
      <c r="G80">
        <f t="shared" si="9"/>
        <v>0.007959199996548705</v>
      </c>
      <c r="J80">
        <f>+G80</f>
        <v>0.007959199996548705</v>
      </c>
      <c r="O80">
        <f t="shared" si="10"/>
        <v>0.019501568293832545</v>
      </c>
      <c r="Q80" s="2">
        <f t="shared" si="11"/>
        <v>40409.8725</v>
      </c>
    </row>
    <row r="81" spans="1:17" ht="12.75">
      <c r="A81" s="53" t="s">
        <v>250</v>
      </c>
      <c r="B81" s="54" t="s">
        <v>34</v>
      </c>
      <c r="C81" s="53">
        <v>55856.3105</v>
      </c>
      <c r="D81" s="53" t="s">
        <v>64</v>
      </c>
      <c r="E81">
        <f t="shared" si="7"/>
        <v>4246.017109100982</v>
      </c>
      <c r="F81">
        <f t="shared" si="8"/>
        <v>4246</v>
      </c>
      <c r="G81">
        <f t="shared" si="9"/>
        <v>0.06655119999777526</v>
      </c>
      <c r="K81">
        <f>+G81</f>
        <v>0.06655119999777526</v>
      </c>
      <c r="O81">
        <f t="shared" si="10"/>
        <v>0.0196599204010768</v>
      </c>
      <c r="Q81" s="2">
        <f t="shared" si="11"/>
        <v>40837.8105</v>
      </c>
    </row>
    <row r="82" spans="1:17" ht="12.75">
      <c r="A82" s="38" t="s">
        <v>53</v>
      </c>
      <c r="B82" s="39" t="s">
        <v>34</v>
      </c>
      <c r="C82" s="38">
        <v>56871.5477</v>
      </c>
      <c r="D82" s="38">
        <v>0.0019</v>
      </c>
      <c r="E82">
        <f t="shared" si="7"/>
        <v>4507.016095993104</v>
      </c>
      <c r="F82">
        <f t="shared" si="8"/>
        <v>4507</v>
      </c>
      <c r="G82">
        <f t="shared" si="9"/>
        <v>0.06261040000390494</v>
      </c>
      <c r="J82">
        <f>+G82</f>
        <v>0.06261040000390494</v>
      </c>
      <c r="O82">
        <f t="shared" si="10"/>
        <v>0.020035646764629086</v>
      </c>
      <c r="Q82" s="2">
        <f t="shared" si="11"/>
        <v>41853.0477</v>
      </c>
    </row>
    <row r="83" spans="1:17" ht="12.75">
      <c r="A83" s="56" t="s">
        <v>0</v>
      </c>
      <c r="B83" s="57" t="s">
        <v>34</v>
      </c>
      <c r="C83" s="57">
        <v>57966.4797</v>
      </c>
      <c r="D83" s="57">
        <v>0.0026</v>
      </c>
      <c r="E83">
        <f>+(C83-C$7)/C$8</f>
        <v>4788.503163956889</v>
      </c>
      <c r="F83">
        <f t="shared" si="8"/>
        <v>4788.5</v>
      </c>
      <c r="G83">
        <f>+C83-(C$7+F83*C$8)</f>
        <v>0.012307200006034691</v>
      </c>
      <c r="I83">
        <f>+G83</f>
        <v>0.012307200006034691</v>
      </c>
      <c r="O83">
        <f>+C$11+C$12*F83</f>
        <v>0.020440884202713255</v>
      </c>
      <c r="Q83" s="2">
        <f>+C83-15018.5</f>
        <v>42947.9797</v>
      </c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</sheetData>
  <sheetProtection/>
  <hyperlinks>
    <hyperlink ref="H64693" r:id="rId1" display="http://vsolj.cetus-net.org/bulletin.html"/>
    <hyperlink ref="H64686" r:id="rId2" display="https://www.aavso.org/ejaavso"/>
    <hyperlink ref="AP837" r:id="rId3" display="http://cdsbib.u-strasbg.fr/cgi-bin/cdsbib?1990RMxAA..21..381G"/>
    <hyperlink ref="AP841" r:id="rId4" display="http://cdsbib.u-strasbg.fr/cgi-bin/cdsbib?1990RMxAA..21..381G"/>
    <hyperlink ref="AP840" r:id="rId5" display="http://cdsbib.u-strasbg.fr/cgi-bin/cdsbib?1990RMxAA..21..381G"/>
    <hyperlink ref="AP821" r:id="rId6" display="http://cdsbib.u-strasbg.fr/cgi-bin/cdsbib?1990RMxAA..21..381G"/>
    <hyperlink ref="I64693" r:id="rId7" display="http://vsolj.cetus-net.org/bulletin.html"/>
    <hyperlink ref="AQ977" r:id="rId8" display="http://cdsbib.u-strasbg.fr/cgi-bin/cdsbib?1990RMxAA..21..381G"/>
    <hyperlink ref="AQ55743" r:id="rId9" display="http://cdsbib.u-strasbg.fr/cgi-bin/cdsbib?1990RMxAA..21..381G"/>
    <hyperlink ref="AQ978" r:id="rId10" display="http://cdsbib.u-strasbg.fr/cgi-bin/cdsbib?1990RMxAA..21..381G"/>
    <hyperlink ref="H64690" r:id="rId11" display="https://www.aavso.org/ejaavso"/>
    <hyperlink ref="H1863" r:id="rId12" display="http://vsolj.cetus-net.org/bulletin.html"/>
    <hyperlink ref="AP3107" r:id="rId13" display="http://cdsbib.u-strasbg.fr/cgi-bin/cdsbib?1990RMxAA..21..381G"/>
    <hyperlink ref="AP3110" r:id="rId14" display="http://cdsbib.u-strasbg.fr/cgi-bin/cdsbib?1990RMxAA..21..381G"/>
    <hyperlink ref="AP3108" r:id="rId15" display="http://cdsbib.u-strasbg.fr/cgi-bin/cdsbib?1990RMxAA..21..381G"/>
    <hyperlink ref="AP3092" r:id="rId16" display="http://cdsbib.u-strasbg.fr/cgi-bin/cdsbib?1990RMxAA..21..381G"/>
    <hyperlink ref="I1863" r:id="rId17" display="http://vsolj.cetus-net.org/bulletin.html"/>
    <hyperlink ref="AQ3321" r:id="rId18" display="http://cdsbib.u-strasbg.fr/cgi-bin/cdsbib?1990RMxAA..21..381G"/>
    <hyperlink ref="AQ22" r:id="rId19" display="http://cdsbib.u-strasbg.fr/cgi-bin/cdsbib?1990RMxAA..21..381G"/>
    <hyperlink ref="AQ3325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5"/>
  <sheetViews>
    <sheetView zoomScalePageLayoutView="0" workbookViewId="0" topLeftCell="A23">
      <selection activeCell="A17" sqref="A17:D70"/>
    </sheetView>
  </sheetViews>
  <sheetFormatPr defaultColWidth="9.140625" defaultRowHeight="12.75"/>
  <cols>
    <col min="1" max="1" width="19.7109375" style="12" customWidth="1"/>
    <col min="2" max="2" width="4.421875" style="10" customWidth="1"/>
    <col min="3" max="3" width="12.7109375" style="12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2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0" t="s">
        <v>54</v>
      </c>
      <c r="I1" s="41" t="s">
        <v>55</v>
      </c>
      <c r="J1" s="42" t="s">
        <v>56</v>
      </c>
    </row>
    <row r="2" spans="9:10" ht="12.75">
      <c r="I2" s="43" t="s">
        <v>57</v>
      </c>
      <c r="J2" s="44" t="s">
        <v>58</v>
      </c>
    </row>
    <row r="3" spans="1:10" ht="12.75">
      <c r="A3" s="45" t="s">
        <v>59</v>
      </c>
      <c r="I3" s="43" t="s">
        <v>60</v>
      </c>
      <c r="J3" s="44" t="s">
        <v>61</v>
      </c>
    </row>
    <row r="4" spans="9:10" ht="12.75">
      <c r="I4" s="43" t="s">
        <v>62</v>
      </c>
      <c r="J4" s="44" t="s">
        <v>61</v>
      </c>
    </row>
    <row r="5" spans="9:10" ht="13.5" thickBot="1">
      <c r="I5" s="46" t="s">
        <v>63</v>
      </c>
      <c r="J5" s="47" t="s">
        <v>64</v>
      </c>
    </row>
    <row r="10" ht="13.5" thickBot="1"/>
    <row r="11" spans="1:16" ht="12.75" customHeight="1" thickBot="1">
      <c r="A11" s="12" t="str">
        <f aca="true" t="shared" si="0" ref="A11:A42">P11</f>
        <v> BBS 73 </v>
      </c>
      <c r="B11" s="5" t="str">
        <f aca="true" t="shared" si="1" ref="B11:B42">IF(H11=INT(H11),"I","II")</f>
        <v>I</v>
      </c>
      <c r="C11" s="12">
        <f aca="true" t="shared" si="2" ref="C11:C42">1*G11</f>
        <v>45890.563</v>
      </c>
      <c r="D11" s="10" t="str">
        <f aca="true" t="shared" si="3" ref="D11:D42">VLOOKUP(F11,I$1:J$5,2,FALSE)</f>
        <v>vis</v>
      </c>
      <c r="E11" s="48">
        <f>VLOOKUP(C11,A!C$21:E$973,3,FALSE)</f>
        <v>1684.0049989038039</v>
      </c>
      <c r="F11" s="5" t="s">
        <v>63</v>
      </c>
      <c r="G11" s="10" t="str">
        <f aca="true" t="shared" si="4" ref="G11:G42">MID(I11,3,LEN(I11)-3)</f>
        <v>45890.563</v>
      </c>
      <c r="H11" s="12">
        <f aca="true" t="shared" si="5" ref="H11:H42">1*K11</f>
        <v>1684</v>
      </c>
      <c r="I11" s="49" t="s">
        <v>211</v>
      </c>
      <c r="J11" s="50" t="s">
        <v>212</v>
      </c>
      <c r="K11" s="49">
        <v>1684</v>
      </c>
      <c r="L11" s="49" t="s">
        <v>213</v>
      </c>
      <c r="M11" s="50" t="s">
        <v>184</v>
      </c>
      <c r="N11" s="50" t="s">
        <v>185</v>
      </c>
      <c r="O11" s="51" t="s">
        <v>214</v>
      </c>
      <c r="P11" s="51" t="s">
        <v>215</v>
      </c>
    </row>
    <row r="12" spans="1:16" ht="12.75" customHeight="1" thickBot="1">
      <c r="A12" s="12" t="str">
        <f t="shared" si="0"/>
        <v>BAVM 178 </v>
      </c>
      <c r="B12" s="5" t="str">
        <f t="shared" si="1"/>
        <v>I</v>
      </c>
      <c r="C12" s="12">
        <f t="shared" si="2"/>
        <v>53662.426</v>
      </c>
      <c r="D12" s="10" t="str">
        <f t="shared" si="3"/>
        <v>vis</v>
      </c>
      <c r="E12" s="48">
        <f>VLOOKUP(C12,A!C$21:E$973,3,FALSE)</f>
        <v>3682.0093758753633</v>
      </c>
      <c r="F12" s="5" t="s">
        <v>63</v>
      </c>
      <c r="G12" s="10" t="str">
        <f t="shared" si="4"/>
        <v>53662.426</v>
      </c>
      <c r="H12" s="12">
        <f t="shared" si="5"/>
        <v>3682</v>
      </c>
      <c r="I12" s="49" t="s">
        <v>226</v>
      </c>
      <c r="J12" s="50" t="s">
        <v>227</v>
      </c>
      <c r="K12" s="49">
        <v>3682</v>
      </c>
      <c r="L12" s="49" t="s">
        <v>228</v>
      </c>
      <c r="M12" s="50" t="s">
        <v>229</v>
      </c>
      <c r="N12" s="50" t="s">
        <v>230</v>
      </c>
      <c r="O12" s="51" t="s">
        <v>231</v>
      </c>
      <c r="P12" s="52" t="s">
        <v>232</v>
      </c>
    </row>
    <row r="13" spans="1:16" ht="12.75" customHeight="1" thickBot="1">
      <c r="A13" s="12" t="str">
        <f t="shared" si="0"/>
        <v>BAVM 186 </v>
      </c>
      <c r="B13" s="5" t="str">
        <f t="shared" si="1"/>
        <v>I</v>
      </c>
      <c r="C13" s="12">
        <f t="shared" si="2"/>
        <v>54222.572</v>
      </c>
      <c r="D13" s="10" t="str">
        <f t="shared" si="3"/>
        <v>vis</v>
      </c>
      <c r="E13" s="48">
        <f>VLOOKUP(C13,A!C$21:E$973,3,FALSE)</f>
        <v>3826.0127068325755</v>
      </c>
      <c r="F13" s="5" t="s">
        <v>63</v>
      </c>
      <c r="G13" s="10" t="str">
        <f t="shared" si="4"/>
        <v>54222.572</v>
      </c>
      <c r="H13" s="12">
        <f t="shared" si="5"/>
        <v>3826</v>
      </c>
      <c r="I13" s="49" t="s">
        <v>233</v>
      </c>
      <c r="J13" s="50" t="s">
        <v>234</v>
      </c>
      <c r="K13" s="49" t="s">
        <v>235</v>
      </c>
      <c r="L13" s="49" t="s">
        <v>236</v>
      </c>
      <c r="M13" s="50" t="s">
        <v>229</v>
      </c>
      <c r="N13" s="50" t="s">
        <v>230</v>
      </c>
      <c r="O13" s="51" t="s">
        <v>237</v>
      </c>
      <c r="P13" s="52" t="s">
        <v>238</v>
      </c>
    </row>
    <row r="14" spans="1:16" ht="12.75" customHeight="1" thickBot="1">
      <c r="A14" s="12" t="str">
        <f t="shared" si="0"/>
        <v>IBVS 5835 </v>
      </c>
      <c r="B14" s="5" t="str">
        <f t="shared" si="1"/>
        <v>I</v>
      </c>
      <c r="C14" s="12">
        <f t="shared" si="2"/>
        <v>54366.4316</v>
      </c>
      <c r="D14" s="10" t="str">
        <f t="shared" si="3"/>
        <v>vis</v>
      </c>
      <c r="E14" s="48">
        <f>VLOOKUP(C14,A!C$21:E$973,3,FALSE)</f>
        <v>3862.996388926481</v>
      </c>
      <c r="F14" s="5" t="s">
        <v>63</v>
      </c>
      <c r="G14" s="10" t="str">
        <f t="shared" si="4"/>
        <v>54366.4316</v>
      </c>
      <c r="H14" s="12">
        <f t="shared" si="5"/>
        <v>3863</v>
      </c>
      <c r="I14" s="49" t="s">
        <v>239</v>
      </c>
      <c r="J14" s="50" t="s">
        <v>240</v>
      </c>
      <c r="K14" s="49" t="s">
        <v>241</v>
      </c>
      <c r="L14" s="49" t="s">
        <v>242</v>
      </c>
      <c r="M14" s="50" t="s">
        <v>229</v>
      </c>
      <c r="N14" s="50" t="s">
        <v>243</v>
      </c>
      <c r="O14" s="51" t="s">
        <v>244</v>
      </c>
      <c r="P14" s="52" t="s">
        <v>245</v>
      </c>
    </row>
    <row r="15" spans="1:16" ht="12.75" customHeight="1" thickBot="1">
      <c r="A15" s="12" t="str">
        <f t="shared" si="0"/>
        <v>BAVM 215 </v>
      </c>
      <c r="B15" s="5" t="str">
        <f t="shared" si="1"/>
        <v>I</v>
      </c>
      <c r="C15" s="12">
        <f t="shared" si="2"/>
        <v>55428.3725</v>
      </c>
      <c r="D15" s="10" t="str">
        <f t="shared" si="3"/>
        <v>vis</v>
      </c>
      <c r="E15" s="48">
        <f>VLOOKUP(C15,A!C$21:E$973,3,FALSE)</f>
        <v>4136.002046165306</v>
      </c>
      <c r="F15" s="5" t="s">
        <v>63</v>
      </c>
      <c r="G15" s="10" t="str">
        <f t="shared" si="4"/>
        <v>55428.3725</v>
      </c>
      <c r="H15" s="12">
        <f t="shared" si="5"/>
        <v>4136</v>
      </c>
      <c r="I15" s="49" t="s">
        <v>256</v>
      </c>
      <c r="J15" s="50" t="s">
        <v>257</v>
      </c>
      <c r="K15" s="49" t="s">
        <v>258</v>
      </c>
      <c r="L15" s="49" t="s">
        <v>259</v>
      </c>
      <c r="M15" s="50" t="s">
        <v>229</v>
      </c>
      <c r="N15" s="50" t="s">
        <v>243</v>
      </c>
      <c r="O15" s="51" t="s">
        <v>260</v>
      </c>
      <c r="P15" s="52" t="s">
        <v>261</v>
      </c>
    </row>
    <row r="16" spans="1:16" ht="12.75" customHeight="1" thickBot="1">
      <c r="A16" s="12" t="str">
        <f t="shared" si="0"/>
        <v>BAVM 238 </v>
      </c>
      <c r="B16" s="5" t="str">
        <f t="shared" si="1"/>
        <v>I</v>
      </c>
      <c r="C16" s="12">
        <f t="shared" si="2"/>
        <v>56871.5477</v>
      </c>
      <c r="D16" s="10" t="str">
        <f t="shared" si="3"/>
        <v>vis</v>
      </c>
      <c r="E16" s="48">
        <f>VLOOKUP(C16,A!C$21:E$973,3,FALSE)</f>
        <v>4507.016095993104</v>
      </c>
      <c r="F16" s="5" t="s">
        <v>63</v>
      </c>
      <c r="G16" s="10" t="str">
        <f t="shared" si="4"/>
        <v>56871.5477</v>
      </c>
      <c r="H16" s="12">
        <f t="shared" si="5"/>
        <v>4507</v>
      </c>
      <c r="I16" s="49" t="s">
        <v>266</v>
      </c>
      <c r="J16" s="50" t="s">
        <v>267</v>
      </c>
      <c r="K16" s="49" t="s">
        <v>268</v>
      </c>
      <c r="L16" s="49" t="s">
        <v>269</v>
      </c>
      <c r="M16" s="50" t="s">
        <v>229</v>
      </c>
      <c r="N16" s="50" t="s">
        <v>230</v>
      </c>
      <c r="O16" s="51" t="s">
        <v>270</v>
      </c>
      <c r="P16" s="52" t="s">
        <v>271</v>
      </c>
    </row>
    <row r="17" spans="1:16" ht="12.75" customHeight="1" thickBot="1">
      <c r="A17" s="12" t="str">
        <f t="shared" si="0"/>
        <v> PASP 83.678 </v>
      </c>
      <c r="B17" s="5" t="str">
        <f t="shared" si="1"/>
        <v>I</v>
      </c>
      <c r="C17" s="12">
        <f t="shared" si="2"/>
        <v>15985.71</v>
      </c>
      <c r="D17" s="10" t="str">
        <f t="shared" si="3"/>
        <v>vis</v>
      </c>
      <c r="E17" s="48">
        <f>VLOOKUP(C17,A!C$21:E$973,3,FALSE)</f>
        <v>-6003.987852577378</v>
      </c>
      <c r="F17" s="5" t="s">
        <v>63</v>
      </c>
      <c r="G17" s="10" t="str">
        <f t="shared" si="4"/>
        <v>15985.71</v>
      </c>
      <c r="H17" s="12">
        <f t="shared" si="5"/>
        <v>-6004</v>
      </c>
      <c r="I17" s="49" t="s">
        <v>66</v>
      </c>
      <c r="J17" s="50" t="s">
        <v>67</v>
      </c>
      <c r="K17" s="49">
        <v>-6004</v>
      </c>
      <c r="L17" s="49" t="s">
        <v>68</v>
      </c>
      <c r="M17" s="50" t="s">
        <v>69</v>
      </c>
      <c r="N17" s="50"/>
      <c r="O17" s="51" t="s">
        <v>70</v>
      </c>
      <c r="P17" s="51" t="s">
        <v>71</v>
      </c>
    </row>
    <row r="18" spans="1:16" ht="12.75" customHeight="1" thickBot="1">
      <c r="A18" s="12" t="str">
        <f t="shared" si="0"/>
        <v> PASP 83.678 </v>
      </c>
      <c r="B18" s="5" t="str">
        <f t="shared" si="1"/>
        <v>II</v>
      </c>
      <c r="C18" s="12">
        <f t="shared" si="2"/>
        <v>16061.52</v>
      </c>
      <c r="D18" s="10" t="str">
        <f t="shared" si="3"/>
        <v>vis</v>
      </c>
      <c r="E18" s="48">
        <f>VLOOKUP(C18,A!C$21:E$973,3,FALSE)</f>
        <v>-5984.498482806164</v>
      </c>
      <c r="F18" s="5" t="s">
        <v>63</v>
      </c>
      <c r="G18" s="10" t="str">
        <f t="shared" si="4"/>
        <v>16061.52</v>
      </c>
      <c r="H18" s="12">
        <f t="shared" si="5"/>
        <v>-5984.5</v>
      </c>
      <c r="I18" s="49" t="s">
        <v>72</v>
      </c>
      <c r="J18" s="50" t="s">
        <v>73</v>
      </c>
      <c r="K18" s="49">
        <v>-5984.5</v>
      </c>
      <c r="L18" s="49" t="s">
        <v>74</v>
      </c>
      <c r="M18" s="50" t="s">
        <v>69</v>
      </c>
      <c r="N18" s="50"/>
      <c r="O18" s="51" t="s">
        <v>70</v>
      </c>
      <c r="P18" s="51" t="s">
        <v>71</v>
      </c>
    </row>
    <row r="19" spans="1:16" ht="12.75" customHeight="1" thickBot="1">
      <c r="A19" s="12" t="str">
        <f t="shared" si="0"/>
        <v> PASP 83.678 </v>
      </c>
      <c r="B19" s="5" t="str">
        <f t="shared" si="1"/>
        <v>II</v>
      </c>
      <c r="C19" s="12">
        <f t="shared" si="2"/>
        <v>16617.8</v>
      </c>
      <c r="D19" s="10" t="str">
        <f t="shared" si="3"/>
        <v>vis</v>
      </c>
      <c r="E19" s="48">
        <f>VLOOKUP(C19,A!C$21:E$973,3,FALSE)</f>
        <v>-5841.489030011932</v>
      </c>
      <c r="F19" s="5" t="s">
        <v>63</v>
      </c>
      <c r="G19" s="10" t="str">
        <f t="shared" si="4"/>
        <v>16617.80</v>
      </c>
      <c r="H19" s="12">
        <f t="shared" si="5"/>
        <v>-5841.5</v>
      </c>
      <c r="I19" s="49" t="s">
        <v>75</v>
      </c>
      <c r="J19" s="50" t="s">
        <v>76</v>
      </c>
      <c r="K19" s="49">
        <v>-5841.5</v>
      </c>
      <c r="L19" s="49" t="s">
        <v>77</v>
      </c>
      <c r="M19" s="50" t="s">
        <v>69</v>
      </c>
      <c r="N19" s="50"/>
      <c r="O19" s="51" t="s">
        <v>70</v>
      </c>
      <c r="P19" s="51" t="s">
        <v>71</v>
      </c>
    </row>
    <row r="20" spans="1:16" ht="12.75" customHeight="1" thickBot="1">
      <c r="A20" s="12" t="str">
        <f t="shared" si="0"/>
        <v> PASP 83.678 </v>
      </c>
      <c r="B20" s="5" t="str">
        <f t="shared" si="1"/>
        <v>I</v>
      </c>
      <c r="C20" s="12">
        <f t="shared" si="2"/>
        <v>16693.73</v>
      </c>
      <c r="D20" s="10" t="str">
        <f t="shared" si="3"/>
        <v>vis</v>
      </c>
      <c r="E20" s="48">
        <f>VLOOKUP(C20,A!C$21:E$973,3,FALSE)</f>
        <v>-5821.968810427073</v>
      </c>
      <c r="F20" s="5" t="s">
        <v>63</v>
      </c>
      <c r="G20" s="10" t="str">
        <f t="shared" si="4"/>
        <v>16693.73</v>
      </c>
      <c r="H20" s="12">
        <f t="shared" si="5"/>
        <v>-5822</v>
      </c>
      <c r="I20" s="49" t="s">
        <v>78</v>
      </c>
      <c r="J20" s="50" t="s">
        <v>79</v>
      </c>
      <c r="K20" s="49">
        <v>-5822</v>
      </c>
      <c r="L20" s="49" t="s">
        <v>80</v>
      </c>
      <c r="M20" s="50" t="s">
        <v>69</v>
      </c>
      <c r="N20" s="50"/>
      <c r="O20" s="51" t="s">
        <v>70</v>
      </c>
      <c r="P20" s="51" t="s">
        <v>71</v>
      </c>
    </row>
    <row r="21" spans="1:16" ht="12.75" customHeight="1" thickBot="1">
      <c r="A21" s="12" t="str">
        <f t="shared" si="0"/>
        <v> PASP 83.678 </v>
      </c>
      <c r="B21" s="5" t="str">
        <f t="shared" si="1"/>
        <v>II</v>
      </c>
      <c r="C21" s="12">
        <f t="shared" si="2"/>
        <v>16800.53</v>
      </c>
      <c r="D21" s="10" t="str">
        <f t="shared" si="3"/>
        <v>vis</v>
      </c>
      <c r="E21" s="48">
        <f>VLOOKUP(C21,A!C$21:E$973,3,FALSE)</f>
        <v>-5794.512476281635</v>
      </c>
      <c r="F21" s="5" t="s">
        <v>63</v>
      </c>
      <c r="G21" s="10" t="str">
        <f t="shared" si="4"/>
        <v>16800.53</v>
      </c>
      <c r="H21" s="12">
        <f t="shared" si="5"/>
        <v>-5794.5</v>
      </c>
      <c r="I21" s="49" t="s">
        <v>81</v>
      </c>
      <c r="J21" s="50" t="s">
        <v>82</v>
      </c>
      <c r="K21" s="49">
        <v>-5794.5</v>
      </c>
      <c r="L21" s="49" t="s">
        <v>83</v>
      </c>
      <c r="M21" s="50" t="s">
        <v>69</v>
      </c>
      <c r="N21" s="50"/>
      <c r="O21" s="51" t="s">
        <v>70</v>
      </c>
      <c r="P21" s="51" t="s">
        <v>71</v>
      </c>
    </row>
    <row r="22" spans="1:16" ht="12.75" customHeight="1" thickBot="1">
      <c r="A22" s="12" t="str">
        <f t="shared" si="0"/>
        <v> PASP 83.678 </v>
      </c>
      <c r="B22" s="5" t="str">
        <f t="shared" si="1"/>
        <v>II</v>
      </c>
      <c r="C22" s="12">
        <f t="shared" si="2"/>
        <v>17547.53</v>
      </c>
      <c r="D22" s="10" t="str">
        <f t="shared" si="3"/>
        <v>vis</v>
      </c>
      <c r="E22" s="48">
        <f>VLOOKUP(C22,A!C$21:E$973,3,FALSE)</f>
        <v>-5602.472386331805</v>
      </c>
      <c r="F22" s="5" t="s">
        <v>63</v>
      </c>
      <c r="G22" s="10" t="str">
        <f t="shared" si="4"/>
        <v>17547.53</v>
      </c>
      <c r="H22" s="12">
        <f t="shared" si="5"/>
        <v>-5602.5</v>
      </c>
      <c r="I22" s="49" t="s">
        <v>84</v>
      </c>
      <c r="J22" s="50" t="s">
        <v>85</v>
      </c>
      <c r="K22" s="49">
        <v>-5602.5</v>
      </c>
      <c r="L22" s="49" t="s">
        <v>86</v>
      </c>
      <c r="M22" s="50" t="s">
        <v>69</v>
      </c>
      <c r="N22" s="50"/>
      <c r="O22" s="51" t="s">
        <v>70</v>
      </c>
      <c r="P22" s="51" t="s">
        <v>71</v>
      </c>
    </row>
    <row r="23" spans="1:16" ht="12.75" customHeight="1" thickBot="1">
      <c r="A23" s="12" t="str">
        <f t="shared" si="0"/>
        <v> PASP 83.678 </v>
      </c>
      <c r="B23" s="5" t="str">
        <f t="shared" si="1"/>
        <v>I</v>
      </c>
      <c r="C23" s="12">
        <f t="shared" si="2"/>
        <v>18136.75</v>
      </c>
      <c r="D23" s="10" t="str">
        <f t="shared" si="3"/>
        <v>vis</v>
      </c>
      <c r="E23" s="48">
        <f>VLOOKUP(C23,A!C$21:E$973,3,FALSE)</f>
        <v>-5450.9946596915925</v>
      </c>
      <c r="F23" s="5" t="s">
        <v>63</v>
      </c>
      <c r="G23" s="10" t="str">
        <f t="shared" si="4"/>
        <v>18136.75</v>
      </c>
      <c r="H23" s="12">
        <f t="shared" si="5"/>
        <v>-5451</v>
      </c>
      <c r="I23" s="49" t="s">
        <v>87</v>
      </c>
      <c r="J23" s="50" t="s">
        <v>88</v>
      </c>
      <c r="K23" s="49">
        <v>-5451</v>
      </c>
      <c r="L23" s="49" t="s">
        <v>89</v>
      </c>
      <c r="M23" s="50" t="s">
        <v>69</v>
      </c>
      <c r="N23" s="50"/>
      <c r="O23" s="51" t="s">
        <v>70</v>
      </c>
      <c r="P23" s="51" t="s">
        <v>71</v>
      </c>
    </row>
    <row r="24" spans="1:16" ht="12.75" customHeight="1" thickBot="1">
      <c r="A24" s="12" t="str">
        <f t="shared" si="0"/>
        <v> PASP 83.678 </v>
      </c>
      <c r="B24" s="5" t="str">
        <f t="shared" si="1"/>
        <v>II</v>
      </c>
      <c r="C24" s="12">
        <f t="shared" si="2"/>
        <v>19344.47</v>
      </c>
      <c r="D24" s="10" t="str">
        <f t="shared" si="3"/>
        <v>vis</v>
      </c>
      <c r="E24" s="48">
        <f>VLOOKUP(C24,A!C$21:E$973,3,FALSE)</f>
        <v>-5140.511851881406</v>
      </c>
      <c r="F24" s="5" t="s">
        <v>63</v>
      </c>
      <c r="G24" s="10" t="str">
        <f t="shared" si="4"/>
        <v>19344.47</v>
      </c>
      <c r="H24" s="12">
        <f t="shared" si="5"/>
        <v>-5140.5</v>
      </c>
      <c r="I24" s="49" t="s">
        <v>90</v>
      </c>
      <c r="J24" s="50" t="s">
        <v>91</v>
      </c>
      <c r="K24" s="49">
        <v>-5140.5</v>
      </c>
      <c r="L24" s="49" t="s">
        <v>83</v>
      </c>
      <c r="M24" s="50" t="s">
        <v>69</v>
      </c>
      <c r="N24" s="50"/>
      <c r="O24" s="51" t="s">
        <v>70</v>
      </c>
      <c r="P24" s="51" t="s">
        <v>71</v>
      </c>
    </row>
    <row r="25" spans="1:16" ht="12.75" customHeight="1" thickBot="1">
      <c r="A25" s="12" t="str">
        <f t="shared" si="0"/>
        <v> PASP 83.678 </v>
      </c>
      <c r="B25" s="5" t="str">
        <f t="shared" si="1"/>
        <v>I</v>
      </c>
      <c r="C25" s="12">
        <f t="shared" si="2"/>
        <v>20828.45</v>
      </c>
      <c r="D25" s="10" t="str">
        <f t="shared" si="3"/>
        <v>vis</v>
      </c>
      <c r="E25" s="48">
        <f>VLOOKUP(C25,A!C$21:E$973,3,FALSE)</f>
        <v>-4759.007631421234</v>
      </c>
      <c r="F25" s="5" t="s">
        <v>63</v>
      </c>
      <c r="G25" s="10" t="str">
        <f t="shared" si="4"/>
        <v>20828.45</v>
      </c>
      <c r="H25" s="12">
        <f t="shared" si="5"/>
        <v>-4759</v>
      </c>
      <c r="I25" s="49" t="s">
        <v>92</v>
      </c>
      <c r="J25" s="50" t="s">
        <v>93</v>
      </c>
      <c r="K25" s="49">
        <v>-4759</v>
      </c>
      <c r="L25" s="49" t="s">
        <v>94</v>
      </c>
      <c r="M25" s="50" t="s">
        <v>69</v>
      </c>
      <c r="N25" s="50"/>
      <c r="O25" s="51" t="s">
        <v>70</v>
      </c>
      <c r="P25" s="51" t="s">
        <v>71</v>
      </c>
    </row>
    <row r="26" spans="1:16" ht="12.75" customHeight="1" thickBot="1">
      <c r="A26" s="12" t="str">
        <f t="shared" si="0"/>
        <v> PASP 83.678 </v>
      </c>
      <c r="B26" s="5" t="str">
        <f t="shared" si="1"/>
        <v>I</v>
      </c>
      <c r="C26" s="12">
        <f t="shared" si="2"/>
        <v>21384.76</v>
      </c>
      <c r="D26" s="10" t="str">
        <f t="shared" si="3"/>
        <v>vis</v>
      </c>
      <c r="E26" s="48">
        <f>VLOOKUP(C26,A!C$21:E$973,3,FALSE)</f>
        <v>-4615.990466173591</v>
      </c>
      <c r="F26" s="5" t="s">
        <v>63</v>
      </c>
      <c r="G26" s="10" t="str">
        <f t="shared" si="4"/>
        <v>21384.76</v>
      </c>
      <c r="H26" s="12">
        <f t="shared" si="5"/>
        <v>-4616</v>
      </c>
      <c r="I26" s="49" t="s">
        <v>95</v>
      </c>
      <c r="J26" s="50" t="s">
        <v>96</v>
      </c>
      <c r="K26" s="49">
        <v>-4616</v>
      </c>
      <c r="L26" s="49" t="s">
        <v>97</v>
      </c>
      <c r="M26" s="50" t="s">
        <v>69</v>
      </c>
      <c r="N26" s="50"/>
      <c r="O26" s="51" t="s">
        <v>70</v>
      </c>
      <c r="P26" s="51" t="s">
        <v>71</v>
      </c>
    </row>
    <row r="27" spans="1:16" ht="12.75" customHeight="1" thickBot="1">
      <c r="A27" s="12" t="str">
        <f t="shared" si="0"/>
        <v> PASP 83.678 </v>
      </c>
      <c r="B27" s="5" t="str">
        <f t="shared" si="1"/>
        <v>I</v>
      </c>
      <c r="C27" s="12">
        <f t="shared" si="2"/>
        <v>21423.72</v>
      </c>
      <c r="D27" s="10" t="str">
        <f t="shared" si="3"/>
        <v>vis</v>
      </c>
      <c r="E27" s="48">
        <f>VLOOKUP(C27,A!C$21:E$973,3,FALSE)</f>
        <v>-4605.974560009674</v>
      </c>
      <c r="F27" s="5" t="s">
        <v>63</v>
      </c>
      <c r="G27" s="10" t="str">
        <f t="shared" si="4"/>
        <v>21423.72</v>
      </c>
      <c r="H27" s="12">
        <f t="shared" si="5"/>
        <v>-4606</v>
      </c>
      <c r="I27" s="49" t="s">
        <v>98</v>
      </c>
      <c r="J27" s="50" t="s">
        <v>99</v>
      </c>
      <c r="K27" s="49">
        <v>-4606</v>
      </c>
      <c r="L27" s="49" t="s">
        <v>86</v>
      </c>
      <c r="M27" s="50" t="s">
        <v>69</v>
      </c>
      <c r="N27" s="50"/>
      <c r="O27" s="51" t="s">
        <v>70</v>
      </c>
      <c r="P27" s="51" t="s">
        <v>71</v>
      </c>
    </row>
    <row r="28" spans="1:16" ht="12.75" customHeight="1" thickBot="1">
      <c r="A28" s="12" t="str">
        <f t="shared" si="0"/>
        <v> PASP 83.678 </v>
      </c>
      <c r="B28" s="5" t="str">
        <f t="shared" si="1"/>
        <v>I</v>
      </c>
      <c r="C28" s="12">
        <f t="shared" si="2"/>
        <v>23605.75</v>
      </c>
      <c r="D28" s="10" t="str">
        <f t="shared" si="3"/>
        <v>vis</v>
      </c>
      <c r="E28" s="48">
        <f>VLOOKUP(C28,A!C$21:E$973,3,FALSE)</f>
        <v>-4045.0144027496644</v>
      </c>
      <c r="F28" s="5" t="s">
        <v>63</v>
      </c>
      <c r="G28" s="10" t="str">
        <f t="shared" si="4"/>
        <v>23605.75</v>
      </c>
      <c r="H28" s="12">
        <f t="shared" si="5"/>
        <v>-4045</v>
      </c>
      <c r="I28" s="49" t="s">
        <v>100</v>
      </c>
      <c r="J28" s="50" t="s">
        <v>101</v>
      </c>
      <c r="K28" s="49">
        <v>-4045</v>
      </c>
      <c r="L28" s="49" t="s">
        <v>83</v>
      </c>
      <c r="M28" s="50" t="s">
        <v>69</v>
      </c>
      <c r="N28" s="50"/>
      <c r="O28" s="51" t="s">
        <v>70</v>
      </c>
      <c r="P28" s="51" t="s">
        <v>71</v>
      </c>
    </row>
    <row r="29" spans="1:16" ht="12.75" customHeight="1" thickBot="1">
      <c r="A29" s="12" t="str">
        <f t="shared" si="0"/>
        <v> PASP 83.678 </v>
      </c>
      <c r="B29" s="5" t="str">
        <f t="shared" si="1"/>
        <v>I</v>
      </c>
      <c r="C29" s="12">
        <f t="shared" si="2"/>
        <v>23757.44</v>
      </c>
      <c r="D29" s="10" t="str">
        <f t="shared" si="3"/>
        <v>vis</v>
      </c>
      <c r="E29" s="48">
        <f>VLOOKUP(C29,A!C$21:E$973,3,FALSE)</f>
        <v>-4006.0176674826102</v>
      </c>
      <c r="F29" s="5" t="s">
        <v>63</v>
      </c>
      <c r="G29" s="10" t="str">
        <f t="shared" si="4"/>
        <v>23757.44</v>
      </c>
      <c r="H29" s="12">
        <f t="shared" si="5"/>
        <v>-4006</v>
      </c>
      <c r="I29" s="49" t="s">
        <v>102</v>
      </c>
      <c r="J29" s="50" t="s">
        <v>103</v>
      </c>
      <c r="K29" s="49">
        <v>-4006</v>
      </c>
      <c r="L29" s="49" t="s">
        <v>104</v>
      </c>
      <c r="M29" s="50" t="s">
        <v>69</v>
      </c>
      <c r="N29" s="50"/>
      <c r="O29" s="51" t="s">
        <v>70</v>
      </c>
      <c r="P29" s="51" t="s">
        <v>71</v>
      </c>
    </row>
    <row r="30" spans="1:16" ht="12.75" customHeight="1" thickBot="1">
      <c r="A30" s="12" t="str">
        <f t="shared" si="0"/>
        <v> PASP 83.678 </v>
      </c>
      <c r="B30" s="5" t="str">
        <f t="shared" si="1"/>
        <v>I</v>
      </c>
      <c r="C30" s="12">
        <f t="shared" si="2"/>
        <v>23998.75</v>
      </c>
      <c r="D30" s="10" t="str">
        <f t="shared" si="3"/>
        <v>vis</v>
      </c>
      <c r="E30" s="48">
        <f>VLOOKUP(C30,A!C$21:E$973,3,FALSE)</f>
        <v>-3943.9812630571837</v>
      </c>
      <c r="F30" s="5" t="s">
        <v>63</v>
      </c>
      <c r="G30" s="10" t="str">
        <f t="shared" si="4"/>
        <v>23998.75</v>
      </c>
      <c r="H30" s="12">
        <f t="shared" si="5"/>
        <v>-3944</v>
      </c>
      <c r="I30" s="49" t="s">
        <v>105</v>
      </c>
      <c r="J30" s="50" t="s">
        <v>106</v>
      </c>
      <c r="K30" s="49">
        <v>-3944</v>
      </c>
      <c r="L30" s="49" t="s">
        <v>107</v>
      </c>
      <c r="M30" s="50" t="s">
        <v>69</v>
      </c>
      <c r="N30" s="50"/>
      <c r="O30" s="51" t="s">
        <v>70</v>
      </c>
      <c r="P30" s="51" t="s">
        <v>71</v>
      </c>
    </row>
    <row r="31" spans="1:16" ht="12.75" customHeight="1" thickBot="1">
      <c r="A31" s="12" t="str">
        <f t="shared" si="0"/>
        <v> PASP 83.678 </v>
      </c>
      <c r="B31" s="5" t="str">
        <f t="shared" si="1"/>
        <v>I</v>
      </c>
      <c r="C31" s="12">
        <f t="shared" si="2"/>
        <v>25756.82</v>
      </c>
      <c r="D31" s="10" t="str">
        <f t="shared" si="3"/>
        <v>vis</v>
      </c>
      <c r="E31" s="48">
        <f>VLOOKUP(C31,A!C$21:E$973,3,FALSE)</f>
        <v>-3492.0134974104667</v>
      </c>
      <c r="F31" s="5" t="s">
        <v>63</v>
      </c>
      <c r="G31" s="10" t="str">
        <f t="shared" si="4"/>
        <v>25756.82</v>
      </c>
      <c r="H31" s="12">
        <f t="shared" si="5"/>
        <v>-3492</v>
      </c>
      <c r="I31" s="49" t="s">
        <v>108</v>
      </c>
      <c r="J31" s="50" t="s">
        <v>109</v>
      </c>
      <c r="K31" s="49">
        <v>-3492</v>
      </c>
      <c r="L31" s="49" t="s">
        <v>110</v>
      </c>
      <c r="M31" s="50" t="s">
        <v>69</v>
      </c>
      <c r="N31" s="50"/>
      <c r="O31" s="51" t="s">
        <v>70</v>
      </c>
      <c r="P31" s="51" t="s">
        <v>71</v>
      </c>
    </row>
    <row r="32" spans="1:16" ht="12.75" customHeight="1" thickBot="1">
      <c r="A32" s="12" t="str">
        <f t="shared" si="0"/>
        <v> PASP 83.678 </v>
      </c>
      <c r="B32" s="5" t="str">
        <f t="shared" si="1"/>
        <v>II</v>
      </c>
      <c r="C32" s="12">
        <f t="shared" si="2"/>
        <v>26151.74</v>
      </c>
      <c r="D32" s="10" t="str">
        <f t="shared" si="3"/>
        <v>vis</v>
      </c>
      <c r="E32" s="48">
        <f>VLOOKUP(C32,A!C$21:E$973,3,FALSE)</f>
        <v>-3390.4867606996404</v>
      </c>
      <c r="F32" s="5" t="s">
        <v>63</v>
      </c>
      <c r="G32" s="10" t="str">
        <f t="shared" si="4"/>
        <v>26151.74</v>
      </c>
      <c r="H32" s="12">
        <f t="shared" si="5"/>
        <v>-3390.5</v>
      </c>
      <c r="I32" s="49" t="s">
        <v>111</v>
      </c>
      <c r="J32" s="50" t="s">
        <v>112</v>
      </c>
      <c r="K32" s="49">
        <v>-3390.5</v>
      </c>
      <c r="L32" s="49" t="s">
        <v>97</v>
      </c>
      <c r="M32" s="50" t="s">
        <v>69</v>
      </c>
      <c r="N32" s="50"/>
      <c r="O32" s="51" t="s">
        <v>70</v>
      </c>
      <c r="P32" s="51" t="s">
        <v>71</v>
      </c>
    </row>
    <row r="33" spans="1:16" ht="12.75" customHeight="1" thickBot="1">
      <c r="A33" s="12" t="str">
        <f t="shared" si="0"/>
        <v> PASP 83.678 </v>
      </c>
      <c r="B33" s="5" t="str">
        <f t="shared" si="1"/>
        <v>II</v>
      </c>
      <c r="C33" s="12">
        <f t="shared" si="2"/>
        <v>26614.58</v>
      </c>
      <c r="D33" s="10" t="str">
        <f t="shared" si="3"/>
        <v>vis</v>
      </c>
      <c r="E33" s="48">
        <f>VLOOKUP(C33,A!C$21:E$973,3,FALSE)</f>
        <v>-3271.499029464862</v>
      </c>
      <c r="F33" s="5" t="s">
        <v>63</v>
      </c>
      <c r="G33" s="10" t="str">
        <f t="shared" si="4"/>
        <v>26614.58</v>
      </c>
      <c r="H33" s="12">
        <f t="shared" si="5"/>
        <v>-3271.5</v>
      </c>
      <c r="I33" s="49" t="s">
        <v>113</v>
      </c>
      <c r="J33" s="50" t="s">
        <v>114</v>
      </c>
      <c r="K33" s="49">
        <v>-3271.5</v>
      </c>
      <c r="L33" s="49" t="s">
        <v>74</v>
      </c>
      <c r="M33" s="50" t="s">
        <v>69</v>
      </c>
      <c r="N33" s="50"/>
      <c r="O33" s="51" t="s">
        <v>70</v>
      </c>
      <c r="P33" s="51" t="s">
        <v>71</v>
      </c>
    </row>
    <row r="34" spans="1:16" ht="12.75" customHeight="1" thickBot="1">
      <c r="A34" s="12" t="str">
        <f t="shared" si="0"/>
        <v> PASP 83.678 </v>
      </c>
      <c r="B34" s="5" t="str">
        <f t="shared" si="1"/>
        <v>I</v>
      </c>
      <c r="C34" s="12">
        <f t="shared" si="2"/>
        <v>27242.71</v>
      </c>
      <c r="D34" s="10" t="str">
        <f t="shared" si="3"/>
        <v>vis</v>
      </c>
      <c r="E34" s="48">
        <f>VLOOKUP(C34,A!C$21:E$973,3,FALSE)</f>
        <v>-3110.0182507497534</v>
      </c>
      <c r="F34" s="5" t="s">
        <v>63</v>
      </c>
      <c r="G34" s="10" t="str">
        <f t="shared" si="4"/>
        <v>27242.71</v>
      </c>
      <c r="H34" s="12">
        <f t="shared" si="5"/>
        <v>-3110</v>
      </c>
      <c r="I34" s="49" t="s">
        <v>115</v>
      </c>
      <c r="J34" s="50" t="s">
        <v>116</v>
      </c>
      <c r="K34" s="49">
        <v>-3110</v>
      </c>
      <c r="L34" s="49" t="s">
        <v>104</v>
      </c>
      <c r="M34" s="50" t="s">
        <v>69</v>
      </c>
      <c r="N34" s="50"/>
      <c r="O34" s="51" t="s">
        <v>70</v>
      </c>
      <c r="P34" s="51" t="s">
        <v>71</v>
      </c>
    </row>
    <row r="35" spans="1:16" ht="12.75" customHeight="1" thickBot="1">
      <c r="A35" s="12" t="str">
        <f t="shared" si="0"/>
        <v> PASP 83.678 </v>
      </c>
      <c r="B35" s="5" t="str">
        <f t="shared" si="1"/>
        <v>I</v>
      </c>
      <c r="C35" s="12">
        <f t="shared" si="2"/>
        <v>27246.67</v>
      </c>
      <c r="D35" s="10" t="str">
        <f t="shared" si="3"/>
        <v>vis</v>
      </c>
      <c r="E35" s="48">
        <f>VLOOKUP(C35,A!C$21:E$973,3,FALSE)</f>
        <v>-3109.000206899417</v>
      </c>
      <c r="F35" s="5" t="s">
        <v>63</v>
      </c>
      <c r="G35" s="10" t="str">
        <f t="shared" si="4"/>
        <v>27246.67</v>
      </c>
      <c r="H35" s="12">
        <f t="shared" si="5"/>
        <v>-3109</v>
      </c>
      <c r="I35" s="49" t="s">
        <v>117</v>
      </c>
      <c r="J35" s="50" t="s">
        <v>118</v>
      </c>
      <c r="K35" s="49">
        <v>-3109</v>
      </c>
      <c r="L35" s="49" t="s">
        <v>119</v>
      </c>
      <c r="M35" s="50" t="s">
        <v>69</v>
      </c>
      <c r="N35" s="50"/>
      <c r="O35" s="51" t="s">
        <v>70</v>
      </c>
      <c r="P35" s="51" t="s">
        <v>71</v>
      </c>
    </row>
    <row r="36" spans="1:16" ht="12.75" customHeight="1" thickBot="1">
      <c r="A36" s="12" t="str">
        <f t="shared" si="0"/>
        <v> PASP 83.678 </v>
      </c>
      <c r="B36" s="5" t="str">
        <f t="shared" si="1"/>
        <v>I</v>
      </c>
      <c r="C36" s="12">
        <f t="shared" si="2"/>
        <v>27246.75</v>
      </c>
      <c r="D36" s="10" t="str">
        <f t="shared" si="3"/>
        <v>vis</v>
      </c>
      <c r="E36" s="48">
        <f>VLOOKUP(C36,A!C$21:E$973,3,FALSE)</f>
        <v>-3108.979640356986</v>
      </c>
      <c r="F36" s="5" t="s">
        <v>63</v>
      </c>
      <c r="G36" s="10" t="str">
        <f t="shared" si="4"/>
        <v>27246.75</v>
      </c>
      <c r="H36" s="12">
        <f t="shared" si="5"/>
        <v>-3109</v>
      </c>
      <c r="I36" s="49" t="s">
        <v>120</v>
      </c>
      <c r="J36" s="50" t="s">
        <v>121</v>
      </c>
      <c r="K36" s="49">
        <v>-3109</v>
      </c>
      <c r="L36" s="49" t="s">
        <v>122</v>
      </c>
      <c r="M36" s="50" t="s">
        <v>69</v>
      </c>
      <c r="N36" s="50"/>
      <c r="O36" s="51" t="s">
        <v>70</v>
      </c>
      <c r="P36" s="51" t="s">
        <v>71</v>
      </c>
    </row>
    <row r="37" spans="1:16" ht="12.75" customHeight="1" thickBot="1">
      <c r="A37" s="12" t="str">
        <f t="shared" si="0"/>
        <v> PASP 83.678 </v>
      </c>
      <c r="B37" s="5" t="str">
        <f t="shared" si="1"/>
        <v>I</v>
      </c>
      <c r="C37" s="12">
        <f t="shared" si="2"/>
        <v>27670.67</v>
      </c>
      <c r="D37" s="10" t="str">
        <f t="shared" si="3"/>
        <v>vis</v>
      </c>
      <c r="E37" s="48">
        <f>VLOOKUP(C37,A!C$21:E$973,3,FALSE)</f>
        <v>-2999.9975320149088</v>
      </c>
      <c r="F37" s="5" t="s">
        <v>63</v>
      </c>
      <c r="G37" s="10" t="str">
        <f t="shared" si="4"/>
        <v>27670.67</v>
      </c>
      <c r="H37" s="12">
        <f t="shared" si="5"/>
        <v>-3000</v>
      </c>
      <c r="I37" s="49" t="s">
        <v>123</v>
      </c>
      <c r="J37" s="50" t="s">
        <v>124</v>
      </c>
      <c r="K37" s="49">
        <v>-3000</v>
      </c>
      <c r="L37" s="49" t="s">
        <v>125</v>
      </c>
      <c r="M37" s="50" t="s">
        <v>69</v>
      </c>
      <c r="N37" s="50"/>
      <c r="O37" s="51" t="s">
        <v>70</v>
      </c>
      <c r="P37" s="51" t="s">
        <v>71</v>
      </c>
    </row>
    <row r="38" spans="1:16" ht="12.75" customHeight="1" thickBot="1">
      <c r="A38" s="12" t="str">
        <f t="shared" si="0"/>
        <v> PASP 83.678 </v>
      </c>
      <c r="B38" s="5" t="str">
        <f t="shared" si="1"/>
        <v>II</v>
      </c>
      <c r="C38" s="12">
        <f t="shared" si="2"/>
        <v>27948.79</v>
      </c>
      <c r="D38" s="10" t="str">
        <f t="shared" si="3"/>
        <v>vis</v>
      </c>
      <c r="E38" s="48">
        <f>VLOOKUP(C38,A!C$21:E$973,3,FALSE)</f>
        <v>-2928.4979472533996</v>
      </c>
      <c r="F38" s="5" t="s">
        <v>63</v>
      </c>
      <c r="G38" s="10" t="str">
        <f t="shared" si="4"/>
        <v>27948.79</v>
      </c>
      <c r="H38" s="12">
        <f t="shared" si="5"/>
        <v>-2928.5</v>
      </c>
      <c r="I38" s="49" t="s">
        <v>126</v>
      </c>
      <c r="J38" s="50" t="s">
        <v>127</v>
      </c>
      <c r="K38" s="49">
        <v>-2928.5</v>
      </c>
      <c r="L38" s="49" t="s">
        <v>119</v>
      </c>
      <c r="M38" s="50" t="s">
        <v>69</v>
      </c>
      <c r="N38" s="50"/>
      <c r="O38" s="51" t="s">
        <v>70</v>
      </c>
      <c r="P38" s="51" t="s">
        <v>71</v>
      </c>
    </row>
    <row r="39" spans="1:16" ht="12.75" customHeight="1" thickBot="1">
      <c r="A39" s="12" t="str">
        <f t="shared" si="0"/>
        <v> PASP 83.678 </v>
      </c>
      <c r="B39" s="5" t="str">
        <f t="shared" si="1"/>
        <v>II</v>
      </c>
      <c r="C39" s="12">
        <f t="shared" si="2"/>
        <v>27983.81</v>
      </c>
      <c r="D39" s="10" t="str">
        <f t="shared" si="3"/>
        <v>vis</v>
      </c>
      <c r="E39" s="48">
        <f>VLOOKUP(C39,A!C$21:E$973,3,FALSE)</f>
        <v>-2919.494943304212</v>
      </c>
      <c r="F39" s="5" t="s">
        <v>63</v>
      </c>
      <c r="G39" s="10" t="str">
        <f t="shared" si="4"/>
        <v>27983.81</v>
      </c>
      <c r="H39" s="12">
        <f t="shared" si="5"/>
        <v>-2919.5</v>
      </c>
      <c r="I39" s="49" t="s">
        <v>128</v>
      </c>
      <c r="J39" s="50" t="s">
        <v>129</v>
      </c>
      <c r="K39" s="49">
        <v>-2919.5</v>
      </c>
      <c r="L39" s="49" t="s">
        <v>125</v>
      </c>
      <c r="M39" s="50" t="s">
        <v>69</v>
      </c>
      <c r="N39" s="50"/>
      <c r="O39" s="51" t="s">
        <v>70</v>
      </c>
      <c r="P39" s="51" t="s">
        <v>71</v>
      </c>
    </row>
    <row r="40" spans="1:16" ht="12.75" customHeight="1" thickBot="1">
      <c r="A40" s="12" t="str">
        <f t="shared" si="0"/>
        <v> PASP 83.678 </v>
      </c>
      <c r="B40" s="5" t="str">
        <f t="shared" si="1"/>
        <v>I</v>
      </c>
      <c r="C40" s="12">
        <f t="shared" si="2"/>
        <v>27989.7</v>
      </c>
      <c r="D40" s="10" t="str">
        <f t="shared" si="3"/>
        <v>vis</v>
      </c>
      <c r="E40" s="48">
        <f>VLOOKUP(C40,A!C$21:E$973,3,FALSE)</f>
        <v>-2917.980731617727</v>
      </c>
      <c r="F40" s="5" t="s">
        <v>63</v>
      </c>
      <c r="G40" s="10" t="str">
        <f t="shared" si="4"/>
        <v>27989.70</v>
      </c>
      <c r="H40" s="12">
        <f t="shared" si="5"/>
        <v>-2918</v>
      </c>
      <c r="I40" s="49" t="s">
        <v>130</v>
      </c>
      <c r="J40" s="50" t="s">
        <v>131</v>
      </c>
      <c r="K40" s="49">
        <v>-2918</v>
      </c>
      <c r="L40" s="49" t="s">
        <v>107</v>
      </c>
      <c r="M40" s="50" t="s">
        <v>69</v>
      </c>
      <c r="N40" s="50"/>
      <c r="O40" s="51" t="s">
        <v>70</v>
      </c>
      <c r="P40" s="51" t="s">
        <v>71</v>
      </c>
    </row>
    <row r="41" spans="1:16" ht="12.75" customHeight="1" thickBot="1">
      <c r="A41" s="12" t="str">
        <f t="shared" si="0"/>
        <v> PASP 83.678 </v>
      </c>
      <c r="B41" s="5" t="str">
        <f t="shared" si="1"/>
        <v>II</v>
      </c>
      <c r="C41" s="12">
        <f t="shared" si="2"/>
        <v>28061.62</v>
      </c>
      <c r="D41" s="10" t="str">
        <f t="shared" si="3"/>
        <v>vis</v>
      </c>
      <c r="E41" s="48">
        <f>VLOOKUP(C41,A!C$21:E$973,3,FALSE)</f>
        <v>-2899.4914099722228</v>
      </c>
      <c r="F41" s="5" t="s">
        <v>63</v>
      </c>
      <c r="G41" s="10" t="str">
        <f t="shared" si="4"/>
        <v>28061.62</v>
      </c>
      <c r="H41" s="12">
        <f t="shared" si="5"/>
        <v>-2899.5</v>
      </c>
      <c r="I41" s="49" t="s">
        <v>132</v>
      </c>
      <c r="J41" s="50" t="s">
        <v>133</v>
      </c>
      <c r="K41" s="49">
        <v>-2899.5</v>
      </c>
      <c r="L41" s="49" t="s">
        <v>89</v>
      </c>
      <c r="M41" s="50" t="s">
        <v>69</v>
      </c>
      <c r="N41" s="50"/>
      <c r="O41" s="51" t="s">
        <v>70</v>
      </c>
      <c r="P41" s="51" t="s">
        <v>71</v>
      </c>
    </row>
    <row r="42" spans="1:16" ht="12.75" customHeight="1" thickBot="1">
      <c r="A42" s="12" t="str">
        <f t="shared" si="0"/>
        <v> PASP 83.678 </v>
      </c>
      <c r="B42" s="5" t="str">
        <f t="shared" si="1"/>
        <v>II</v>
      </c>
      <c r="C42" s="12">
        <f t="shared" si="2"/>
        <v>28092.62</v>
      </c>
      <c r="D42" s="10" t="str">
        <f t="shared" si="3"/>
        <v>vis</v>
      </c>
      <c r="E42" s="48">
        <f>VLOOKUP(C42,A!C$21:E$973,3,FALSE)</f>
        <v>-2891.521874780195</v>
      </c>
      <c r="F42" s="5" t="s">
        <v>63</v>
      </c>
      <c r="G42" s="10" t="str">
        <f t="shared" si="4"/>
        <v>28092.62</v>
      </c>
      <c r="H42" s="12">
        <f t="shared" si="5"/>
        <v>-2891.5</v>
      </c>
      <c r="I42" s="49" t="s">
        <v>134</v>
      </c>
      <c r="J42" s="50" t="s">
        <v>135</v>
      </c>
      <c r="K42" s="49">
        <v>-2891.5</v>
      </c>
      <c r="L42" s="49" t="s">
        <v>136</v>
      </c>
      <c r="M42" s="50" t="s">
        <v>69</v>
      </c>
      <c r="N42" s="50"/>
      <c r="O42" s="51" t="s">
        <v>70</v>
      </c>
      <c r="P42" s="51" t="s">
        <v>71</v>
      </c>
    </row>
    <row r="43" spans="1:16" ht="12.75" customHeight="1" thickBot="1">
      <c r="A43" s="12" t="str">
        <f aca="true" t="shared" si="6" ref="A43:A70">P43</f>
        <v> PASP 83.678 </v>
      </c>
      <c r="B43" s="5" t="str">
        <f aca="true" t="shared" si="7" ref="B43:B70">IF(H43=INT(H43),"I","II")</f>
        <v>I</v>
      </c>
      <c r="C43" s="12">
        <f aca="true" t="shared" si="8" ref="C43:C70">1*G43</f>
        <v>28094.62</v>
      </c>
      <c r="D43" s="10" t="str">
        <f aca="true" t="shared" si="9" ref="D43:D70">VLOOKUP(F43,I$1:J$5,2,FALSE)</f>
        <v>vis</v>
      </c>
      <c r="E43" s="48">
        <f>VLOOKUP(C43,A!C$21:E$973,3,FALSE)</f>
        <v>-2891.0077112194194</v>
      </c>
      <c r="F43" s="5" t="s">
        <v>63</v>
      </c>
      <c r="G43" s="10" t="str">
        <f aca="true" t="shared" si="10" ref="G43:G70">MID(I43,3,LEN(I43)-3)</f>
        <v>28094.62</v>
      </c>
      <c r="H43" s="12">
        <f aca="true" t="shared" si="11" ref="H43:H70">1*K43</f>
        <v>-2891</v>
      </c>
      <c r="I43" s="49" t="s">
        <v>137</v>
      </c>
      <c r="J43" s="50" t="s">
        <v>138</v>
      </c>
      <c r="K43" s="49">
        <v>-2891</v>
      </c>
      <c r="L43" s="49" t="s">
        <v>94</v>
      </c>
      <c r="M43" s="50" t="s">
        <v>69</v>
      </c>
      <c r="N43" s="50"/>
      <c r="O43" s="51" t="s">
        <v>70</v>
      </c>
      <c r="P43" s="51" t="s">
        <v>71</v>
      </c>
    </row>
    <row r="44" spans="1:16" ht="12.75" customHeight="1" thickBot="1">
      <c r="A44" s="12" t="str">
        <f t="shared" si="6"/>
        <v> AAP 25.158 </v>
      </c>
      <c r="B44" s="5" t="str">
        <f t="shared" si="7"/>
        <v>I</v>
      </c>
      <c r="C44" s="12">
        <f t="shared" si="8"/>
        <v>28487.531</v>
      </c>
      <c r="D44" s="10" t="str">
        <f t="shared" si="9"/>
        <v>vis</v>
      </c>
      <c r="E44" s="48">
        <f>VLOOKUP(C44,A!C$21:E$973,3,FALSE)</f>
        <v>-2789.9974518053928</v>
      </c>
      <c r="F44" s="5" t="s">
        <v>63</v>
      </c>
      <c r="G44" s="10" t="str">
        <f t="shared" si="10"/>
        <v>28487.531</v>
      </c>
      <c r="H44" s="12">
        <f t="shared" si="11"/>
        <v>-2790</v>
      </c>
      <c r="I44" s="49" t="s">
        <v>139</v>
      </c>
      <c r="J44" s="50" t="s">
        <v>140</v>
      </c>
      <c r="K44" s="49">
        <v>-2790</v>
      </c>
      <c r="L44" s="49" t="s">
        <v>141</v>
      </c>
      <c r="M44" s="50" t="s">
        <v>65</v>
      </c>
      <c r="N44" s="50"/>
      <c r="O44" s="51" t="s">
        <v>142</v>
      </c>
      <c r="P44" s="51" t="s">
        <v>143</v>
      </c>
    </row>
    <row r="45" spans="1:16" ht="12.75" customHeight="1" thickBot="1">
      <c r="A45" s="12" t="str">
        <f t="shared" si="6"/>
        <v> AAP 25.158 </v>
      </c>
      <c r="B45" s="5" t="str">
        <f t="shared" si="7"/>
        <v>II</v>
      </c>
      <c r="C45" s="12">
        <f t="shared" si="8"/>
        <v>28489.435</v>
      </c>
      <c r="D45" s="10" t="str">
        <f t="shared" si="9"/>
        <v>vis</v>
      </c>
      <c r="E45" s="48">
        <f>VLOOKUP(C45,A!C$21:E$973,3,FALSE)</f>
        <v>-2789.5079680955337</v>
      </c>
      <c r="F45" s="5" t="s">
        <v>63</v>
      </c>
      <c r="G45" s="10" t="str">
        <f t="shared" si="10"/>
        <v>28489.435</v>
      </c>
      <c r="H45" s="12">
        <f t="shared" si="11"/>
        <v>-2789.5</v>
      </c>
      <c r="I45" s="49" t="s">
        <v>144</v>
      </c>
      <c r="J45" s="50" t="s">
        <v>145</v>
      </c>
      <c r="K45" s="49">
        <v>-2789.5</v>
      </c>
      <c r="L45" s="49" t="s">
        <v>146</v>
      </c>
      <c r="M45" s="50" t="s">
        <v>65</v>
      </c>
      <c r="N45" s="50"/>
      <c r="O45" s="51" t="s">
        <v>142</v>
      </c>
      <c r="P45" s="51" t="s">
        <v>143</v>
      </c>
    </row>
    <row r="46" spans="1:16" ht="12.75" customHeight="1" thickBot="1">
      <c r="A46" s="12" t="str">
        <f t="shared" si="6"/>
        <v> PZ 6.13 </v>
      </c>
      <c r="B46" s="5" t="str">
        <f t="shared" si="7"/>
        <v>II</v>
      </c>
      <c r="C46" s="12">
        <f t="shared" si="8"/>
        <v>29139.01</v>
      </c>
      <c r="D46" s="10" t="str">
        <f t="shared" si="9"/>
        <v>vis</v>
      </c>
      <c r="E46" s="48">
        <f>VLOOKUP(C46,A!C$21:E$973,3,FALSE)</f>
        <v>-2622.5140706000043</v>
      </c>
      <c r="F46" s="5" t="s">
        <v>63</v>
      </c>
      <c r="G46" s="10" t="str">
        <f t="shared" si="10"/>
        <v>29139.01</v>
      </c>
      <c r="H46" s="12">
        <f t="shared" si="11"/>
        <v>-2622.5</v>
      </c>
      <c r="I46" s="49" t="s">
        <v>147</v>
      </c>
      <c r="J46" s="50" t="s">
        <v>148</v>
      </c>
      <c r="K46" s="49">
        <v>-2622.5</v>
      </c>
      <c r="L46" s="49" t="s">
        <v>104</v>
      </c>
      <c r="M46" s="50" t="s">
        <v>65</v>
      </c>
      <c r="N46" s="50"/>
      <c r="O46" s="51" t="s">
        <v>149</v>
      </c>
      <c r="P46" s="51" t="s">
        <v>150</v>
      </c>
    </row>
    <row r="47" spans="1:16" ht="12.75" customHeight="1" thickBot="1">
      <c r="A47" s="12" t="str">
        <f t="shared" si="6"/>
        <v> AAP 25.158 </v>
      </c>
      <c r="B47" s="5" t="str">
        <f t="shared" si="7"/>
        <v>I</v>
      </c>
      <c r="C47" s="12">
        <f t="shared" si="8"/>
        <v>29195.476</v>
      </c>
      <c r="D47" s="10" t="str">
        <f t="shared" si="9"/>
        <v>vis</v>
      </c>
      <c r="E47" s="48">
        <f>VLOOKUP(C47,A!C$21:E$973,3,FALSE)</f>
        <v>-2607.997690788616</v>
      </c>
      <c r="F47" s="5" t="s">
        <v>63</v>
      </c>
      <c r="G47" s="10" t="str">
        <f t="shared" si="10"/>
        <v>29195.476</v>
      </c>
      <c r="H47" s="12">
        <f t="shared" si="11"/>
        <v>-2608</v>
      </c>
      <c r="I47" s="49" t="s">
        <v>151</v>
      </c>
      <c r="J47" s="50" t="s">
        <v>152</v>
      </c>
      <c r="K47" s="49">
        <v>-2608</v>
      </c>
      <c r="L47" s="49" t="s">
        <v>153</v>
      </c>
      <c r="M47" s="50" t="s">
        <v>65</v>
      </c>
      <c r="N47" s="50"/>
      <c r="O47" s="51" t="s">
        <v>142</v>
      </c>
      <c r="P47" s="51" t="s">
        <v>143</v>
      </c>
    </row>
    <row r="48" spans="1:16" ht="12.75" customHeight="1" thickBot="1">
      <c r="A48" s="12" t="str">
        <f t="shared" si="6"/>
        <v> AAP 25.158 </v>
      </c>
      <c r="B48" s="5" t="str">
        <f t="shared" si="7"/>
        <v>II</v>
      </c>
      <c r="C48" s="12">
        <f t="shared" si="8"/>
        <v>29197.371</v>
      </c>
      <c r="D48" s="10" t="str">
        <f t="shared" si="9"/>
        <v>vis</v>
      </c>
      <c r="E48" s="48">
        <f>VLOOKUP(C48,A!C$21:E$973,3,FALSE)</f>
        <v>-2607.5105208147806</v>
      </c>
      <c r="F48" s="5" t="s">
        <v>63</v>
      </c>
      <c r="G48" s="10" t="str">
        <f t="shared" si="10"/>
        <v>29197.371</v>
      </c>
      <c r="H48" s="12">
        <f t="shared" si="11"/>
        <v>-2607.5</v>
      </c>
      <c r="I48" s="49" t="s">
        <v>154</v>
      </c>
      <c r="J48" s="50" t="s">
        <v>155</v>
      </c>
      <c r="K48" s="49">
        <v>-2607.5</v>
      </c>
      <c r="L48" s="49" t="s">
        <v>156</v>
      </c>
      <c r="M48" s="50" t="s">
        <v>65</v>
      </c>
      <c r="N48" s="50"/>
      <c r="O48" s="51" t="s">
        <v>142</v>
      </c>
      <c r="P48" s="51" t="s">
        <v>143</v>
      </c>
    </row>
    <row r="49" spans="1:16" ht="12.75" customHeight="1" thickBot="1">
      <c r="A49" s="12" t="str">
        <f t="shared" si="6"/>
        <v> PASP 83.678 </v>
      </c>
      <c r="B49" s="5" t="str">
        <f t="shared" si="7"/>
        <v>I</v>
      </c>
      <c r="C49" s="12">
        <f t="shared" si="8"/>
        <v>29510.63</v>
      </c>
      <c r="D49" s="10" t="str">
        <f t="shared" si="9"/>
        <v>vis</v>
      </c>
      <c r="E49" s="48">
        <f>VLOOKUP(C49,A!C$21:E$973,3,FALSE)</f>
        <v>-2526.9773393722185</v>
      </c>
      <c r="F49" s="5" t="s">
        <v>63</v>
      </c>
      <c r="G49" s="10" t="str">
        <f t="shared" si="10"/>
        <v>29510.63</v>
      </c>
      <c r="H49" s="12">
        <f t="shared" si="11"/>
        <v>-2527</v>
      </c>
      <c r="I49" s="49" t="s">
        <v>157</v>
      </c>
      <c r="J49" s="50" t="s">
        <v>158</v>
      </c>
      <c r="K49" s="49">
        <v>-2527</v>
      </c>
      <c r="L49" s="49" t="s">
        <v>159</v>
      </c>
      <c r="M49" s="50" t="s">
        <v>69</v>
      </c>
      <c r="N49" s="50"/>
      <c r="O49" s="51" t="s">
        <v>70</v>
      </c>
      <c r="P49" s="51" t="s">
        <v>71</v>
      </c>
    </row>
    <row r="50" spans="1:16" ht="12.75" customHeight="1" thickBot="1">
      <c r="A50" s="12" t="str">
        <f t="shared" si="6"/>
        <v> PASP 83.678 </v>
      </c>
      <c r="B50" s="5" t="str">
        <f t="shared" si="7"/>
        <v>II</v>
      </c>
      <c r="C50" s="12">
        <f t="shared" si="8"/>
        <v>29539.61</v>
      </c>
      <c r="D50" s="10" t="str">
        <f t="shared" si="9"/>
        <v>vis</v>
      </c>
      <c r="E50" s="48">
        <f>VLOOKUP(C50,A!C$21:E$973,3,FALSE)</f>
        <v>-2519.5271093765746</v>
      </c>
      <c r="F50" s="5" t="s">
        <v>63</v>
      </c>
      <c r="G50" s="10" t="str">
        <f t="shared" si="10"/>
        <v>29539.61</v>
      </c>
      <c r="H50" s="12">
        <f t="shared" si="11"/>
        <v>-2519.5</v>
      </c>
      <c r="I50" s="49" t="s">
        <v>160</v>
      </c>
      <c r="J50" s="50" t="s">
        <v>161</v>
      </c>
      <c r="K50" s="49">
        <v>-2519.5</v>
      </c>
      <c r="L50" s="49" t="s">
        <v>162</v>
      </c>
      <c r="M50" s="50" t="s">
        <v>69</v>
      </c>
      <c r="N50" s="50"/>
      <c r="O50" s="51" t="s">
        <v>70</v>
      </c>
      <c r="P50" s="51" t="s">
        <v>71</v>
      </c>
    </row>
    <row r="51" spans="1:16" ht="12.75" customHeight="1" thickBot="1">
      <c r="A51" s="12" t="str">
        <f t="shared" si="6"/>
        <v> AAP 25.158 </v>
      </c>
      <c r="B51" s="5" t="str">
        <f t="shared" si="7"/>
        <v>I</v>
      </c>
      <c r="C51" s="12">
        <f t="shared" si="8"/>
        <v>33501.508</v>
      </c>
      <c r="D51" s="10" t="str">
        <f t="shared" si="9"/>
        <v>vis</v>
      </c>
      <c r="E51" s="48">
        <f>VLOOKUP(C51,A!C$21:E$973,3,FALSE)</f>
        <v>-1500.9953178209496</v>
      </c>
      <c r="F51" s="5" t="s">
        <v>63</v>
      </c>
      <c r="G51" s="10" t="str">
        <f t="shared" si="10"/>
        <v>33501.508</v>
      </c>
      <c r="H51" s="12">
        <f t="shared" si="11"/>
        <v>-1501</v>
      </c>
      <c r="I51" s="49" t="s">
        <v>163</v>
      </c>
      <c r="J51" s="50" t="s">
        <v>164</v>
      </c>
      <c r="K51" s="49">
        <v>-1501</v>
      </c>
      <c r="L51" s="49" t="s">
        <v>165</v>
      </c>
      <c r="M51" s="50" t="s">
        <v>65</v>
      </c>
      <c r="N51" s="50"/>
      <c r="O51" s="51" t="s">
        <v>142</v>
      </c>
      <c r="P51" s="51" t="s">
        <v>143</v>
      </c>
    </row>
    <row r="52" spans="1:16" ht="12.75" customHeight="1" thickBot="1">
      <c r="A52" s="12" t="str">
        <f t="shared" si="6"/>
        <v> AAP 25.158 </v>
      </c>
      <c r="B52" s="5" t="str">
        <f t="shared" si="7"/>
        <v>II</v>
      </c>
      <c r="C52" s="12">
        <f t="shared" si="8"/>
        <v>33503.414</v>
      </c>
      <c r="D52" s="10" t="str">
        <f t="shared" si="9"/>
        <v>vis</v>
      </c>
      <c r="E52" s="48">
        <f>VLOOKUP(C52,A!C$21:E$973,3,FALSE)</f>
        <v>-1500.5053199475312</v>
      </c>
      <c r="F52" s="5" t="s">
        <v>63</v>
      </c>
      <c r="G52" s="10" t="str">
        <f t="shared" si="10"/>
        <v>33503.414</v>
      </c>
      <c r="H52" s="12">
        <f t="shared" si="11"/>
        <v>-1500.5</v>
      </c>
      <c r="I52" s="49" t="s">
        <v>166</v>
      </c>
      <c r="J52" s="50" t="s">
        <v>167</v>
      </c>
      <c r="K52" s="49">
        <v>-1500.5</v>
      </c>
      <c r="L52" s="49" t="s">
        <v>168</v>
      </c>
      <c r="M52" s="50" t="s">
        <v>65</v>
      </c>
      <c r="N52" s="50"/>
      <c r="O52" s="51" t="s">
        <v>142</v>
      </c>
      <c r="P52" s="51" t="s">
        <v>143</v>
      </c>
    </row>
    <row r="53" spans="1:16" ht="12.75" customHeight="1" thickBot="1">
      <c r="A53" s="12" t="str">
        <f t="shared" si="6"/>
        <v> AAP 25.158 </v>
      </c>
      <c r="B53" s="5" t="str">
        <f t="shared" si="7"/>
        <v>I</v>
      </c>
      <c r="C53" s="12">
        <f t="shared" si="8"/>
        <v>33575.411</v>
      </c>
      <c r="D53" s="10" t="str">
        <f t="shared" si="9"/>
        <v>vis</v>
      </c>
      <c r="E53" s="48">
        <f>VLOOKUP(C53,A!C$21:E$973,3,FALSE)</f>
        <v>-1481.9962030049362</v>
      </c>
      <c r="F53" s="5" t="s">
        <v>63</v>
      </c>
      <c r="G53" s="10" t="str">
        <f t="shared" si="10"/>
        <v>33575.411</v>
      </c>
      <c r="H53" s="12">
        <f t="shared" si="11"/>
        <v>-1482</v>
      </c>
      <c r="I53" s="49" t="s">
        <v>169</v>
      </c>
      <c r="J53" s="50" t="s">
        <v>170</v>
      </c>
      <c r="K53" s="49">
        <v>-1482</v>
      </c>
      <c r="L53" s="49" t="s">
        <v>171</v>
      </c>
      <c r="M53" s="50" t="s">
        <v>65</v>
      </c>
      <c r="N53" s="50"/>
      <c r="O53" s="51" t="s">
        <v>142</v>
      </c>
      <c r="P53" s="51" t="s">
        <v>143</v>
      </c>
    </row>
    <row r="54" spans="1:16" ht="12.75" customHeight="1" thickBot="1">
      <c r="A54" s="12" t="str">
        <f t="shared" si="6"/>
        <v> AAP 25.158 </v>
      </c>
      <c r="B54" s="5" t="str">
        <f t="shared" si="7"/>
        <v>II</v>
      </c>
      <c r="C54" s="12">
        <f t="shared" si="8"/>
        <v>33577.328</v>
      </c>
      <c r="D54" s="10" t="str">
        <f t="shared" si="9"/>
        <v>vis</v>
      </c>
      <c r="E54" s="48">
        <f>VLOOKUP(C54,A!C$21:E$973,3,FALSE)</f>
        <v>-1481.503377231932</v>
      </c>
      <c r="F54" s="5" t="s">
        <v>63</v>
      </c>
      <c r="G54" s="10" t="str">
        <f t="shared" si="10"/>
        <v>33577.328</v>
      </c>
      <c r="H54" s="12">
        <f t="shared" si="11"/>
        <v>-1481.5</v>
      </c>
      <c r="I54" s="49" t="s">
        <v>172</v>
      </c>
      <c r="J54" s="50" t="s">
        <v>173</v>
      </c>
      <c r="K54" s="49">
        <v>-1481.5</v>
      </c>
      <c r="L54" s="49" t="s">
        <v>174</v>
      </c>
      <c r="M54" s="50" t="s">
        <v>65</v>
      </c>
      <c r="N54" s="50"/>
      <c r="O54" s="51" t="s">
        <v>142</v>
      </c>
      <c r="P54" s="51" t="s">
        <v>143</v>
      </c>
    </row>
    <row r="55" spans="1:16" ht="12.75" customHeight="1" thickBot="1">
      <c r="A55" s="12" t="str">
        <f t="shared" si="6"/>
        <v> AAP 25.158 </v>
      </c>
      <c r="B55" s="5" t="str">
        <f t="shared" si="7"/>
        <v>I</v>
      </c>
      <c r="C55" s="12">
        <f t="shared" si="8"/>
        <v>33933.27</v>
      </c>
      <c r="D55" s="10" t="str">
        <f t="shared" si="9"/>
        <v>vis</v>
      </c>
      <c r="E55" s="48">
        <f>VLOOKUP(C55,A!C$21:E$973,3,FALSE)</f>
        <v>-1389.9971741570707</v>
      </c>
      <c r="F55" s="5" t="s">
        <v>63</v>
      </c>
      <c r="G55" s="10" t="str">
        <f t="shared" si="10"/>
        <v>33933.270</v>
      </c>
      <c r="H55" s="12">
        <f t="shared" si="11"/>
        <v>-1390</v>
      </c>
      <c r="I55" s="49" t="s">
        <v>175</v>
      </c>
      <c r="J55" s="50" t="s">
        <v>176</v>
      </c>
      <c r="K55" s="49">
        <v>-1390</v>
      </c>
      <c r="L55" s="49" t="s">
        <v>177</v>
      </c>
      <c r="M55" s="50" t="s">
        <v>65</v>
      </c>
      <c r="N55" s="50"/>
      <c r="O55" s="51" t="s">
        <v>142</v>
      </c>
      <c r="P55" s="51" t="s">
        <v>143</v>
      </c>
    </row>
    <row r="56" spans="1:16" ht="12.75" customHeight="1" thickBot="1">
      <c r="A56" s="12" t="str">
        <f t="shared" si="6"/>
        <v> AAP 25.158 </v>
      </c>
      <c r="B56" s="5" t="str">
        <f t="shared" si="7"/>
        <v>II</v>
      </c>
      <c r="C56" s="12">
        <f t="shared" si="8"/>
        <v>33935.195</v>
      </c>
      <c r="D56" s="10" t="str">
        <f t="shared" si="9"/>
        <v>vis</v>
      </c>
      <c r="E56" s="48">
        <f>VLOOKUP(C56,A!C$21:E$973,3,FALSE)</f>
        <v>-1389.5022917298231</v>
      </c>
      <c r="F56" s="5" t="s">
        <v>63</v>
      </c>
      <c r="G56" s="10" t="str">
        <f t="shared" si="10"/>
        <v>33935.195</v>
      </c>
      <c r="H56" s="12">
        <f t="shared" si="11"/>
        <v>-1389.5</v>
      </c>
      <c r="I56" s="49" t="s">
        <v>178</v>
      </c>
      <c r="J56" s="50" t="s">
        <v>179</v>
      </c>
      <c r="K56" s="49">
        <v>-1389.5</v>
      </c>
      <c r="L56" s="49" t="s">
        <v>180</v>
      </c>
      <c r="M56" s="50" t="s">
        <v>65</v>
      </c>
      <c r="N56" s="50"/>
      <c r="O56" s="51" t="s">
        <v>142</v>
      </c>
      <c r="P56" s="51" t="s">
        <v>143</v>
      </c>
    </row>
    <row r="57" spans="1:16" ht="12.75" customHeight="1" thickBot="1">
      <c r="A57" s="12" t="str">
        <f t="shared" si="6"/>
        <v> AAP 25.158 </v>
      </c>
      <c r="B57" s="5" t="str">
        <f t="shared" si="7"/>
        <v>I</v>
      </c>
      <c r="C57" s="12">
        <f t="shared" si="8"/>
        <v>39087.266</v>
      </c>
      <c r="D57" s="10" t="str">
        <f t="shared" si="9"/>
        <v>vis</v>
      </c>
      <c r="E57" s="48">
        <f>VLOOKUP(C57,A!C$21:E$973,3,FALSE)</f>
        <v>-64.99870636448019</v>
      </c>
      <c r="F57" s="5" t="s">
        <v>63</v>
      </c>
      <c r="G57" s="10" t="str">
        <f t="shared" si="10"/>
        <v>39087.266</v>
      </c>
      <c r="H57" s="12">
        <f t="shared" si="11"/>
        <v>-65</v>
      </c>
      <c r="I57" s="49" t="s">
        <v>181</v>
      </c>
      <c r="J57" s="50" t="s">
        <v>182</v>
      </c>
      <c r="K57" s="49">
        <v>-65</v>
      </c>
      <c r="L57" s="49" t="s">
        <v>183</v>
      </c>
      <c r="M57" s="50" t="s">
        <v>184</v>
      </c>
      <c r="N57" s="50" t="s">
        <v>185</v>
      </c>
      <c r="O57" s="51" t="s">
        <v>142</v>
      </c>
      <c r="P57" s="51" t="s">
        <v>143</v>
      </c>
    </row>
    <row r="58" spans="1:16" ht="12.75" customHeight="1" thickBot="1">
      <c r="A58" s="12" t="str">
        <f t="shared" si="6"/>
        <v> AAP 25.158 </v>
      </c>
      <c r="B58" s="5" t="str">
        <f t="shared" si="7"/>
        <v>II</v>
      </c>
      <c r="C58" s="12">
        <f t="shared" si="8"/>
        <v>39089.242</v>
      </c>
      <c r="D58" s="10" t="str">
        <f t="shared" si="9"/>
        <v>vis</v>
      </c>
      <c r="E58" s="48">
        <f>VLOOKUP(C58,A!C$21:E$973,3,FALSE)</f>
        <v>-64.49071276643477</v>
      </c>
      <c r="F58" s="5" t="s">
        <v>63</v>
      </c>
      <c r="G58" s="10" t="str">
        <f t="shared" si="10"/>
        <v>39089.242</v>
      </c>
      <c r="H58" s="12">
        <f t="shared" si="11"/>
        <v>-64.5</v>
      </c>
      <c r="I58" s="49" t="s">
        <v>186</v>
      </c>
      <c r="J58" s="50" t="s">
        <v>187</v>
      </c>
      <c r="K58" s="49">
        <v>-64.5</v>
      </c>
      <c r="L58" s="49" t="s">
        <v>188</v>
      </c>
      <c r="M58" s="50" t="s">
        <v>184</v>
      </c>
      <c r="N58" s="50" t="s">
        <v>185</v>
      </c>
      <c r="O58" s="51" t="s">
        <v>142</v>
      </c>
      <c r="P58" s="51" t="s">
        <v>143</v>
      </c>
    </row>
    <row r="59" spans="1:16" ht="12.75" customHeight="1" thickBot="1">
      <c r="A59" s="12" t="str">
        <f t="shared" si="6"/>
        <v> PASP 83.678 </v>
      </c>
      <c r="B59" s="5" t="str">
        <f t="shared" si="7"/>
        <v>II</v>
      </c>
      <c r="C59" s="12">
        <f t="shared" si="8"/>
        <v>39310.9552</v>
      </c>
      <c r="D59" s="10" t="str">
        <f t="shared" si="9"/>
        <v>vis</v>
      </c>
      <c r="E59" s="48">
        <f>VLOOKUP(C59,A!C$21:E$973,3,FALSE)</f>
        <v>-7.492288574916269</v>
      </c>
      <c r="F59" s="5" t="s">
        <v>63</v>
      </c>
      <c r="G59" s="10" t="str">
        <f t="shared" si="10"/>
        <v>39310.9552</v>
      </c>
      <c r="H59" s="12">
        <f t="shared" si="11"/>
        <v>-7.5</v>
      </c>
      <c r="I59" s="49" t="s">
        <v>189</v>
      </c>
      <c r="J59" s="50" t="s">
        <v>190</v>
      </c>
      <c r="K59" s="49">
        <v>-7.5</v>
      </c>
      <c r="L59" s="49" t="s">
        <v>191</v>
      </c>
      <c r="M59" s="50" t="s">
        <v>184</v>
      </c>
      <c r="N59" s="50" t="s">
        <v>185</v>
      </c>
      <c r="O59" s="51" t="s">
        <v>192</v>
      </c>
      <c r="P59" s="51" t="s">
        <v>71</v>
      </c>
    </row>
    <row r="60" spans="1:16" ht="12.75" customHeight="1" thickBot="1">
      <c r="A60" s="12" t="str">
        <f t="shared" si="6"/>
        <v> PASP 83.678 </v>
      </c>
      <c r="B60" s="5" t="str">
        <f t="shared" si="7"/>
        <v>I</v>
      </c>
      <c r="C60" s="12">
        <f t="shared" si="8"/>
        <v>39312.8702</v>
      </c>
      <c r="D60" s="10" t="str">
        <f t="shared" si="9"/>
        <v>vis</v>
      </c>
      <c r="E60" s="48">
        <f>VLOOKUP(C60,A!C$21:E$973,3,FALSE)</f>
        <v>-6.9999769654730395</v>
      </c>
      <c r="F60" s="5" t="s">
        <v>63</v>
      </c>
      <c r="G60" s="10" t="str">
        <f t="shared" si="10"/>
        <v>39312.8702</v>
      </c>
      <c r="H60" s="12">
        <f t="shared" si="11"/>
        <v>-7</v>
      </c>
      <c r="I60" s="49" t="s">
        <v>193</v>
      </c>
      <c r="J60" s="50" t="s">
        <v>194</v>
      </c>
      <c r="K60" s="49">
        <v>-7</v>
      </c>
      <c r="L60" s="49" t="s">
        <v>195</v>
      </c>
      <c r="M60" s="50" t="s">
        <v>184</v>
      </c>
      <c r="N60" s="50" t="s">
        <v>185</v>
      </c>
      <c r="O60" s="51" t="s">
        <v>192</v>
      </c>
      <c r="P60" s="51" t="s">
        <v>71</v>
      </c>
    </row>
    <row r="61" spans="1:16" ht="12.75" customHeight="1" thickBot="1">
      <c r="A61" s="12" t="str">
        <f t="shared" si="6"/>
        <v> PASP 83.678 </v>
      </c>
      <c r="B61" s="5" t="str">
        <f t="shared" si="7"/>
        <v>II</v>
      </c>
      <c r="C61" s="12">
        <f t="shared" si="8"/>
        <v>39318.7347</v>
      </c>
      <c r="D61" s="10" t="str">
        <f t="shared" si="9"/>
        <v>vis</v>
      </c>
      <c r="E61" s="48">
        <f>VLOOKUP(C61,A!C$21:E$973,3,FALSE)</f>
        <v>-5.492320864386808</v>
      </c>
      <c r="F61" s="5" t="s">
        <v>63</v>
      </c>
      <c r="G61" s="10" t="str">
        <f t="shared" si="10"/>
        <v>39318.7347</v>
      </c>
      <c r="H61" s="12">
        <f t="shared" si="11"/>
        <v>-5.5</v>
      </c>
      <c r="I61" s="49" t="s">
        <v>196</v>
      </c>
      <c r="J61" s="50" t="s">
        <v>197</v>
      </c>
      <c r="K61" s="49">
        <v>-5.5</v>
      </c>
      <c r="L61" s="49" t="s">
        <v>198</v>
      </c>
      <c r="M61" s="50" t="s">
        <v>184</v>
      </c>
      <c r="N61" s="50" t="s">
        <v>185</v>
      </c>
      <c r="O61" s="51" t="s">
        <v>192</v>
      </c>
      <c r="P61" s="51" t="s">
        <v>71</v>
      </c>
    </row>
    <row r="62" spans="1:16" ht="12.75" customHeight="1" thickBot="1">
      <c r="A62" s="12" t="str">
        <f t="shared" si="6"/>
        <v> PASP 83.678 </v>
      </c>
      <c r="B62" s="5" t="str">
        <f t="shared" si="7"/>
        <v>I</v>
      </c>
      <c r="C62" s="12">
        <f t="shared" si="8"/>
        <v>39320.6497</v>
      </c>
      <c r="D62" s="10" t="str">
        <f t="shared" si="9"/>
        <v>vis</v>
      </c>
      <c r="E62" s="48">
        <f>VLOOKUP(C62,A!C$21:E$973,3,FALSE)</f>
        <v>-5.0000092549435795</v>
      </c>
      <c r="F62" s="5" t="s">
        <v>63</v>
      </c>
      <c r="G62" s="10" t="str">
        <f t="shared" si="10"/>
        <v>39320.6497</v>
      </c>
      <c r="H62" s="12">
        <f t="shared" si="11"/>
        <v>-5</v>
      </c>
      <c r="I62" s="49" t="s">
        <v>199</v>
      </c>
      <c r="J62" s="50" t="s">
        <v>200</v>
      </c>
      <c r="K62" s="49">
        <v>-5</v>
      </c>
      <c r="L62" s="49" t="s">
        <v>201</v>
      </c>
      <c r="M62" s="50" t="s">
        <v>184</v>
      </c>
      <c r="N62" s="50" t="s">
        <v>185</v>
      </c>
      <c r="O62" s="51" t="s">
        <v>192</v>
      </c>
      <c r="P62" s="51" t="s">
        <v>71</v>
      </c>
    </row>
    <row r="63" spans="1:16" ht="12.75" customHeight="1" thickBot="1">
      <c r="A63" s="12" t="str">
        <f t="shared" si="6"/>
        <v> PASP 83.678 </v>
      </c>
      <c r="B63" s="5" t="str">
        <f t="shared" si="7"/>
        <v>I</v>
      </c>
      <c r="C63" s="12">
        <f t="shared" si="8"/>
        <v>39386.7764</v>
      </c>
      <c r="D63" s="10" t="str">
        <f t="shared" si="9"/>
        <v>vis</v>
      </c>
      <c r="E63" s="48">
        <f>VLOOKUP(C63,A!C$21:E$973,3,FALSE)</f>
        <v>11.99996051223923</v>
      </c>
      <c r="F63" s="5" t="s">
        <v>63</v>
      </c>
      <c r="G63" s="10" t="str">
        <f t="shared" si="10"/>
        <v>39386.7764</v>
      </c>
      <c r="H63" s="12">
        <f t="shared" si="11"/>
        <v>12</v>
      </c>
      <c r="I63" s="49" t="s">
        <v>202</v>
      </c>
      <c r="J63" s="50" t="s">
        <v>203</v>
      </c>
      <c r="K63" s="49">
        <v>12</v>
      </c>
      <c r="L63" s="49" t="s">
        <v>204</v>
      </c>
      <c r="M63" s="50" t="s">
        <v>184</v>
      </c>
      <c r="N63" s="50" t="s">
        <v>185</v>
      </c>
      <c r="O63" s="51" t="s">
        <v>192</v>
      </c>
      <c r="P63" s="51" t="s">
        <v>71</v>
      </c>
    </row>
    <row r="64" spans="1:16" ht="12.75" customHeight="1" thickBot="1">
      <c r="A64" s="12" t="str">
        <f t="shared" si="6"/>
        <v> AAP 25.158 </v>
      </c>
      <c r="B64" s="5" t="str">
        <f t="shared" si="7"/>
        <v>I</v>
      </c>
      <c r="C64" s="12">
        <f t="shared" si="8"/>
        <v>40032.492</v>
      </c>
      <c r="D64" s="10" t="str">
        <f t="shared" si="9"/>
        <v>vis</v>
      </c>
      <c r="E64" s="48">
        <f>VLOOKUP(C64,A!C$21:E$973,3,FALSE)</f>
        <v>178.00167658453861</v>
      </c>
      <c r="F64" s="5" t="s">
        <v>63</v>
      </c>
      <c r="G64" s="10" t="str">
        <f t="shared" si="10"/>
        <v>40032.492</v>
      </c>
      <c r="H64" s="12">
        <f t="shared" si="11"/>
        <v>178</v>
      </c>
      <c r="I64" s="49" t="s">
        <v>205</v>
      </c>
      <c r="J64" s="50" t="s">
        <v>206</v>
      </c>
      <c r="K64" s="49">
        <v>178</v>
      </c>
      <c r="L64" s="49" t="s">
        <v>207</v>
      </c>
      <c r="M64" s="50" t="s">
        <v>184</v>
      </c>
      <c r="N64" s="50" t="s">
        <v>185</v>
      </c>
      <c r="O64" s="51" t="s">
        <v>142</v>
      </c>
      <c r="P64" s="51" t="s">
        <v>143</v>
      </c>
    </row>
    <row r="65" spans="1:16" ht="12.75" customHeight="1" thickBot="1">
      <c r="A65" s="12" t="str">
        <f t="shared" si="6"/>
        <v> AAP 25.158 </v>
      </c>
      <c r="B65" s="5" t="str">
        <f t="shared" si="7"/>
        <v>II</v>
      </c>
      <c r="C65" s="12">
        <f t="shared" si="8"/>
        <v>40034.47</v>
      </c>
      <c r="D65" s="10" t="str">
        <f t="shared" si="9"/>
        <v>vis</v>
      </c>
      <c r="E65" s="48">
        <f>VLOOKUP(C65,A!C$21:E$973,3,FALSE)</f>
        <v>178.5101843461468</v>
      </c>
      <c r="F65" s="5" t="s">
        <v>63</v>
      </c>
      <c r="G65" s="10" t="str">
        <f t="shared" si="10"/>
        <v>40034.470</v>
      </c>
      <c r="H65" s="12">
        <f t="shared" si="11"/>
        <v>178.5</v>
      </c>
      <c r="I65" s="49" t="s">
        <v>208</v>
      </c>
      <c r="J65" s="50" t="s">
        <v>209</v>
      </c>
      <c r="K65" s="49">
        <v>178.5</v>
      </c>
      <c r="L65" s="49" t="s">
        <v>210</v>
      </c>
      <c r="M65" s="50" t="s">
        <v>184</v>
      </c>
      <c r="N65" s="50" t="s">
        <v>185</v>
      </c>
      <c r="O65" s="51" t="s">
        <v>142</v>
      </c>
      <c r="P65" s="51" t="s">
        <v>143</v>
      </c>
    </row>
    <row r="66" spans="1:16" ht="12.75" customHeight="1" thickBot="1">
      <c r="A66" s="12" t="str">
        <f t="shared" si="6"/>
        <v> VSSC 72.25 </v>
      </c>
      <c r="B66" s="5" t="str">
        <f t="shared" si="7"/>
        <v>I</v>
      </c>
      <c r="C66" s="12">
        <f t="shared" si="8"/>
        <v>47411.4698</v>
      </c>
      <c r="D66" s="10" t="str">
        <f t="shared" si="9"/>
        <v>vis</v>
      </c>
      <c r="E66" s="48">
        <f>VLOOKUP(C66,A!C$21:E$973,3,FALSE)</f>
        <v>2075.0024268520065</v>
      </c>
      <c r="F66" s="5" t="s">
        <v>63</v>
      </c>
      <c r="G66" s="10" t="str">
        <f t="shared" si="10"/>
        <v>47411.4698</v>
      </c>
      <c r="H66" s="12">
        <f t="shared" si="11"/>
        <v>2075</v>
      </c>
      <c r="I66" s="49" t="s">
        <v>216</v>
      </c>
      <c r="J66" s="50" t="s">
        <v>217</v>
      </c>
      <c r="K66" s="49">
        <v>2075</v>
      </c>
      <c r="L66" s="49" t="s">
        <v>218</v>
      </c>
      <c r="M66" s="50" t="s">
        <v>184</v>
      </c>
      <c r="N66" s="50" t="s">
        <v>185</v>
      </c>
      <c r="O66" s="51" t="s">
        <v>219</v>
      </c>
      <c r="P66" s="51" t="s">
        <v>220</v>
      </c>
    </row>
    <row r="67" spans="1:16" ht="12.75" customHeight="1" thickBot="1">
      <c r="A67" s="12" t="str">
        <f t="shared" si="6"/>
        <v>IBVS 4555/4653 </v>
      </c>
      <c r="B67" s="5" t="str">
        <f t="shared" si="7"/>
        <v>I</v>
      </c>
      <c r="C67" s="12">
        <f t="shared" si="8"/>
        <v>50235.4843</v>
      </c>
      <c r="D67" s="10" t="str">
        <f t="shared" si="9"/>
        <v>vis</v>
      </c>
      <c r="E67" s="48">
        <f>VLOOKUP(C67,A!C$21:E$973,3,FALSE)</f>
        <v>2801.0051023535107</v>
      </c>
      <c r="F67" s="5" t="s">
        <v>63</v>
      </c>
      <c r="G67" s="10" t="str">
        <f t="shared" si="10"/>
        <v>50235.4843</v>
      </c>
      <c r="H67" s="12">
        <f t="shared" si="11"/>
        <v>2801</v>
      </c>
      <c r="I67" s="49" t="s">
        <v>221</v>
      </c>
      <c r="J67" s="50" t="s">
        <v>222</v>
      </c>
      <c r="K67" s="49">
        <v>2801</v>
      </c>
      <c r="L67" s="49" t="s">
        <v>223</v>
      </c>
      <c r="M67" s="50" t="s">
        <v>184</v>
      </c>
      <c r="N67" s="50" t="s">
        <v>185</v>
      </c>
      <c r="O67" s="51" t="s">
        <v>224</v>
      </c>
      <c r="P67" s="52" t="s">
        <v>225</v>
      </c>
    </row>
    <row r="68" spans="1:16" ht="12.75" customHeight="1" thickBot="1">
      <c r="A68" s="12" t="str">
        <f t="shared" si="6"/>
        <v>BAVM 225 </v>
      </c>
      <c r="B68" s="5" t="str">
        <f t="shared" si="7"/>
        <v>II</v>
      </c>
      <c r="C68" s="12">
        <f t="shared" si="8"/>
        <v>54718.51</v>
      </c>
      <c r="D68" s="10" t="str">
        <f t="shared" si="9"/>
        <v>vis</v>
      </c>
      <c r="E68" s="48">
        <f>VLOOKUP(C68,A!C$21:E$973,3,FALSE)</f>
        <v>3953.509330834636</v>
      </c>
      <c r="F68" s="5" t="s">
        <v>63</v>
      </c>
      <c r="G68" s="10" t="str">
        <f t="shared" si="10"/>
        <v>54718.5100</v>
      </c>
      <c r="H68" s="12">
        <f t="shared" si="11"/>
        <v>3953.5</v>
      </c>
      <c r="I68" s="49" t="s">
        <v>246</v>
      </c>
      <c r="J68" s="50" t="s">
        <v>247</v>
      </c>
      <c r="K68" s="49" t="s">
        <v>248</v>
      </c>
      <c r="L68" s="49" t="s">
        <v>249</v>
      </c>
      <c r="M68" s="50" t="s">
        <v>229</v>
      </c>
      <c r="N68" s="50" t="s">
        <v>230</v>
      </c>
      <c r="O68" s="51" t="s">
        <v>237</v>
      </c>
      <c r="P68" s="52" t="s">
        <v>250</v>
      </c>
    </row>
    <row r="69" spans="1:16" ht="12.75" customHeight="1" thickBot="1">
      <c r="A69" s="12" t="str">
        <f t="shared" si="6"/>
        <v>BAVM 203 </v>
      </c>
      <c r="B69" s="5" t="str">
        <f t="shared" si="7"/>
        <v>II</v>
      </c>
      <c r="C69" s="12">
        <f t="shared" si="8"/>
        <v>54757.4007</v>
      </c>
      <c r="D69" s="10" t="str">
        <f t="shared" si="9"/>
        <v>vis</v>
      </c>
      <c r="E69" s="48">
        <f>VLOOKUP(C69,A!C$21:E$973,3,FALSE)</f>
        <v>3963.50742123117</v>
      </c>
      <c r="F69" s="5" t="s">
        <v>63</v>
      </c>
      <c r="G69" s="10" t="str">
        <f t="shared" si="10"/>
        <v>54757.4007</v>
      </c>
      <c r="H69" s="12">
        <f t="shared" si="11"/>
        <v>3963.5</v>
      </c>
      <c r="I69" s="49" t="s">
        <v>251</v>
      </c>
      <c r="J69" s="50" t="s">
        <v>252</v>
      </c>
      <c r="K69" s="49" t="s">
        <v>253</v>
      </c>
      <c r="L69" s="49" t="s">
        <v>254</v>
      </c>
      <c r="M69" s="50" t="s">
        <v>229</v>
      </c>
      <c r="N69" s="50" t="s">
        <v>230</v>
      </c>
      <c r="O69" s="51" t="s">
        <v>237</v>
      </c>
      <c r="P69" s="52" t="s">
        <v>255</v>
      </c>
    </row>
    <row r="70" spans="1:16" ht="12.75" customHeight="1" thickBot="1">
      <c r="A70" s="12" t="str">
        <f t="shared" si="6"/>
        <v>BAVM 225 </v>
      </c>
      <c r="B70" s="5" t="str">
        <f t="shared" si="7"/>
        <v>I</v>
      </c>
      <c r="C70" s="12">
        <f t="shared" si="8"/>
        <v>55856.3105</v>
      </c>
      <c r="D70" s="10" t="str">
        <f t="shared" si="9"/>
        <v>vis</v>
      </c>
      <c r="E70" s="48">
        <f>VLOOKUP(C70,A!C$21:E$973,3,FALSE)</f>
        <v>4246.017109100982</v>
      </c>
      <c r="F70" s="5" t="s">
        <v>63</v>
      </c>
      <c r="G70" s="10" t="str">
        <f t="shared" si="10"/>
        <v>55856.3105</v>
      </c>
      <c r="H70" s="12">
        <f t="shared" si="11"/>
        <v>4246</v>
      </c>
      <c r="I70" s="49" t="s">
        <v>262</v>
      </c>
      <c r="J70" s="50" t="s">
        <v>263</v>
      </c>
      <c r="K70" s="49" t="s">
        <v>264</v>
      </c>
      <c r="L70" s="49" t="s">
        <v>265</v>
      </c>
      <c r="M70" s="50" t="s">
        <v>229</v>
      </c>
      <c r="N70" s="50" t="s">
        <v>230</v>
      </c>
      <c r="O70" s="51" t="s">
        <v>237</v>
      </c>
      <c r="P70" s="52" t="s">
        <v>250</v>
      </c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</sheetData>
  <sheetProtection/>
  <hyperlinks>
    <hyperlink ref="P67" r:id="rId1" display="http://www.konkoly.hu/cgi-bin/IBVS?4555"/>
    <hyperlink ref="P12" r:id="rId2" display="http://www.bav-astro.de/sfs/BAVM_link.php?BAVMnr=178"/>
    <hyperlink ref="P13" r:id="rId3" display="http://www.bav-astro.de/sfs/BAVM_link.php?BAVMnr=186"/>
    <hyperlink ref="P14" r:id="rId4" display="http://www.konkoly.hu/cgi-bin/IBVS?5835"/>
    <hyperlink ref="P68" r:id="rId5" display="http://www.bav-astro.de/sfs/BAVM_link.php?BAVMnr=225"/>
    <hyperlink ref="P69" r:id="rId6" display="http://www.bav-astro.de/sfs/BAVM_link.php?BAVMnr=203"/>
    <hyperlink ref="P15" r:id="rId7" display="http://www.bav-astro.de/sfs/BAVM_link.php?BAVMnr=215"/>
    <hyperlink ref="P70" r:id="rId8" display="http://www.bav-astro.de/sfs/BAVM_link.php?BAVMnr=225"/>
    <hyperlink ref="P16" r:id="rId9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