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<sst xmlns="http://schemas.openxmlformats.org/spreadsheetml/2006/main" count="51" uniqueCount="49">
  <si>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</si>
  <si>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</si>
  <si>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</si>
  <si>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</si>
  <si>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</si>
  <si>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</si>
  <si>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</si>
  <si>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</si>
  <si>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</si>
  <si>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</si>
  <si>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</si>
  <si>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</si>
  <si>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</si>
  <si>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</si>
  <si>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</si>
  <si>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</si>
  <si>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</si>
  <si>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</si>
  <si>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</si>
  <si>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</si>
  <si>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</si>
  <si>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</si>
  <si>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</si>
  <si>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</si>
  <si>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</si>
  <si>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</si>
  <si>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</si>
  <si>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</si>
  <si>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</si>
  <si>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BBSAG</t>
  </si>
  <si>
    <t>Diethelm R</t>
  </si>
  <si>
    <t>BBSAG Bull.56</t>
  </si>
  <si>
    <t>B</t>
  </si>
  <si>
    <t>IBVS 1777</t>
  </si>
  <si>
    <t>II</t>
  </si>
  <si>
    <t>IBVS</t>
  </si>
  <si>
    <t>Period not clear</t>
  </si>
  <si>
    <t>Possible eccentric orbit</t>
  </si>
  <si>
    <t># of data points:</t>
  </si>
  <si>
    <t>V470 Cyg / GSC 03155-00265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</si>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</sst>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V470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06"/>
          <c:w val="0.8952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27560868"/>
        <c:axId val="46721221"/>
      </c:scatterChart>
      <c:val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 val="autoZero"/>
        <c:crossBetween val="midCat"/>
        <c:dispUnits/>
      </c:valAx>
      <c:valAx>
        <c:axId val="4672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25"/>
          <c:y val="0.93"/>
          <c:w val="0.907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13</xdr:col>
      <xdr:colOff>466725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771900" y="0"/>
        <a:ext cx="50387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3" ht="12.75">
      <c r="A2" t="s">
        <v>25</v>
      </c>
      <c r="C2" s="11" t="s">
        <v>36</v>
      </c>
    </row>
    <row r="3" ht="13.5" thickBot="1">
      <c r="C3" s="11" t="s">
        <v>37</v>
      </c>
    </row>
    <row r="4" spans="1:4" ht="14.25" thickBot="1" thickTop="1">
      <c r="A4" s="6" t="s">
        <v>0</v>
      </c>
      <c r="C4" s="3">
        <v>42283.86</v>
      </c>
      <c r="D4" s="4">
        <v>1.873142</v>
      </c>
    </row>
    <row r="6" ht="12.75">
      <c r="A6" s="6" t="s">
        <v>1</v>
      </c>
    </row>
    <row r="7" spans="1:3" ht="12.75">
      <c r="A7" t="s">
        <v>2</v>
      </c>
      <c r="C7">
        <f>+C4</f>
        <v>42283.86</v>
      </c>
    </row>
    <row r="8" spans="1:3" ht="12.75">
      <c r="A8" t="s">
        <v>3</v>
      </c>
      <c r="C8">
        <f>+D4</f>
        <v>1.873142</v>
      </c>
    </row>
    <row r="9" spans="1:5" ht="12.75">
      <c r="A9" s="14" t="s">
        <v>40</v>
      </c>
      <c r="B9" s="15"/>
      <c r="C9" s="16">
        <v>-9.5</v>
      </c>
      <c r="D9" s="15" t="s">
        <v>41</v>
      </c>
      <c r="E9" s="15"/>
    </row>
    <row r="10" spans="1:5" ht="13.5" thickBot="1">
      <c r="A10" s="15"/>
      <c r="B10" s="15"/>
      <c r="C10" s="5" t="s">
        <v>21</v>
      </c>
      <c r="D10" s="5" t="s">
        <v>22</v>
      </c>
      <c r="E10" s="15"/>
    </row>
    <row r="11" spans="1:7" ht="12.75">
      <c r="A11" s="15" t="s">
        <v>16</v>
      </c>
      <c r="B11" s="15"/>
      <c r="C11" s="28">
        <f ca="1">INTERCEPT(INDIRECT($G$11):G992,INDIRECT($F$11):F992)</f>
        <v>0.026720158919775278</v>
      </c>
      <c r="D11" s="13"/>
      <c r="E11" s="15"/>
      <c r="F11" s="29" t="str">
        <f>"F"&amp;E19</f>
        <v>F21</v>
      </c>
      <c r="G11" s="30" t="str">
        <f>"G"&amp;E19</f>
        <v>G21</v>
      </c>
    </row>
    <row r="12" spans="1:5" ht="12.75">
      <c r="A12" s="15" t="s">
        <v>17</v>
      </c>
      <c r="B12" s="15"/>
      <c r="C12" s="28">
        <f ca="1">SLOPE(INDIRECT($G$11):G992,INDIRECT($F$11):F992)</f>
        <v>0.00031435828724732894</v>
      </c>
      <c r="D12" s="13"/>
      <c r="E12" s="15"/>
    </row>
    <row r="13" spans="1:5" ht="12.75">
      <c r="A13" s="15" t="s">
        <v>20</v>
      </c>
      <c r="B13" s="15"/>
      <c r="C13" s="13" t="s">
        <v>14</v>
      </c>
      <c r="D13" s="19" t="s">
        <v>46</v>
      </c>
      <c r="E13" s="16">
        <v>1</v>
      </c>
    </row>
    <row r="14" spans="1:5" ht="12.75">
      <c r="A14" s="15"/>
      <c r="B14" s="15"/>
      <c r="C14" s="15"/>
      <c r="D14" s="19" t="s">
        <v>42</v>
      </c>
      <c r="E14" s="20">
        <f ca="1">NOW()+15018.5+$C$9/24</f>
        <v>59896.77456099537</v>
      </c>
    </row>
    <row r="15" spans="1:5" ht="12.75">
      <c r="A15" s="17" t="s">
        <v>18</v>
      </c>
      <c r="B15" s="15"/>
      <c r="C15" s="18">
        <f>(C7+C11)+(C8+C12)*INT(MAX(F21:F3533))</f>
        <v>44820.54662927986</v>
      </c>
      <c r="D15" s="19" t="s">
        <v>47</v>
      </c>
      <c r="E15" s="20">
        <f>ROUND(2*(E14-$C$7)/$C$8,0)/2+E13</f>
        <v>9404</v>
      </c>
    </row>
    <row r="16" spans="1:5" ht="12.75">
      <c r="A16" s="21" t="s">
        <v>4</v>
      </c>
      <c r="B16" s="15"/>
      <c r="C16" s="22">
        <f>+C8+C12</f>
        <v>1.8734563582872474</v>
      </c>
      <c r="D16" s="19" t="s">
        <v>43</v>
      </c>
      <c r="E16" s="30">
        <f>ROUND(2*(E14-$C$15)/$C$16,0)/2+E13</f>
        <v>8048.5</v>
      </c>
    </row>
    <row r="17" spans="1:5" ht="13.5" thickBot="1">
      <c r="A17" s="19" t="s">
        <v>38</v>
      </c>
      <c r="B17" s="15"/>
      <c r="C17" s="15">
        <f>COUNT(C21:C2191)</f>
        <v>3</v>
      </c>
      <c r="D17" s="19" t="s">
        <v>44</v>
      </c>
      <c r="E17" s="23">
        <f>+$C$15+$C$16*E16-15018.5-$C$9/24</f>
        <v>44880.955962288106</v>
      </c>
    </row>
    <row r="18" spans="1:5" ht="12.75">
      <c r="A18" s="21" t="s">
        <v>5</v>
      </c>
      <c r="B18" s="15"/>
      <c r="C18" s="24">
        <f>+C15</f>
        <v>44820.54662927986</v>
      </c>
      <c r="D18" s="25">
        <f>+C16</f>
        <v>1.8734563582872474</v>
      </c>
      <c r="E18" s="26" t="s">
        <v>45</v>
      </c>
    </row>
    <row r="19" spans="1:5" ht="13.5" thickTop="1">
      <c r="A19" s="31" t="s">
        <v>48</v>
      </c>
      <c r="E19" s="32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29</v>
      </c>
      <c r="J20" s="8" t="s">
        <v>35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2">
        <v>42283.86</v>
      </c>
      <c r="D21" s="12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+C$11+C$12*F21</f>
        <v>0.026720158919775278</v>
      </c>
      <c r="Q21" s="2">
        <f>+C21-15018.5</f>
        <v>27265.36</v>
      </c>
    </row>
    <row r="22" spans="1:17" ht="12.75">
      <c r="A22" s="9" t="s">
        <v>33</v>
      </c>
      <c r="B22" s="10" t="s">
        <v>34</v>
      </c>
      <c r="C22" s="9">
        <v>44053.4546</v>
      </c>
      <c r="D22" s="12"/>
      <c r="E22">
        <f>+(C22-C$7)/C$8</f>
        <v>944.7199411470122</v>
      </c>
      <c r="F22">
        <f>ROUND(2*E22,0)/2</f>
        <v>944.5</v>
      </c>
      <c r="G22">
        <f>+C22-(C$7+F22*C$8)</f>
        <v>0.41198099999746773</v>
      </c>
      <c r="J22">
        <f>+G22</f>
        <v>0.41198099999746773</v>
      </c>
      <c r="O22">
        <f>+C$11+C$12*F22</f>
        <v>0.32363156122487746</v>
      </c>
      <c r="Q22" s="2">
        <f>+C22-15018.5</f>
        <v>29034.954599999997</v>
      </c>
    </row>
    <row r="23" spans="1:30" ht="12.75">
      <c r="A23" t="s">
        <v>31</v>
      </c>
      <c r="C23" s="27">
        <v>44820.485</v>
      </c>
      <c r="D23" s="12"/>
      <c r="E23">
        <f>+(C23-C$7)/C$8</f>
        <v>1354.2085971058254</v>
      </c>
      <c r="F23">
        <f>ROUND(2*E23,0)/2</f>
        <v>1354</v>
      </c>
      <c r="G23">
        <f>+C23-(C$7+F23*C$8)</f>
        <v>0.39073199999984354</v>
      </c>
      <c r="I23">
        <f>+G23</f>
        <v>0.39073199999984354</v>
      </c>
      <c r="O23">
        <f>+C$11+C$12*F23</f>
        <v>0.4523612798526586</v>
      </c>
      <c r="Q23" s="2">
        <f>+C23-15018.5</f>
        <v>29801.985</v>
      </c>
      <c r="AA23">
        <v>14</v>
      </c>
      <c r="AB23" t="s">
        <v>30</v>
      </c>
      <c r="AD23" t="s">
        <v>32</v>
      </c>
    </row>
    <row r="24" ht="12.75">
      <c r="Q24" s="2"/>
    </row>
    <row r="25" ht="12.75">
      <c r="Q25" s="2"/>
    </row>
    <row r="26" spans="3:17" ht="12.75">
      <c r="C26" s="12"/>
      <c r="D26" s="12"/>
      <c r="Q26" s="2"/>
    </row>
    <row r="27" spans="3:17" ht="12.75">
      <c r="C27" s="12"/>
      <c r="D27" s="12"/>
      <c r="Q27" s="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2022-11-13T05:35:22Z</dcterms:modified>
  <cp:category/>
  <cp:version/>
  <cp:contentType/>
  <cp:contentStatus/>
</cp:coreProperties>
</file>