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58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<sst xmlns="http://schemas.openxmlformats.org/spreadsheetml/2006/main" count="109" uniqueCount="79">
  <si>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</si>
  <si>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</si>
  <si>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</si>
  <si>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</si>
  <si>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</si>
  <si>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</si>
  <si>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</si>
  <si>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</si>
  <si>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</si>
  <si>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</si>
  <si>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</si>
  <si>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</si>
  <si>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</si>
  <si>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</si>
  <si>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</si>
  <si>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</si>
  <si>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</si>
  <si>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</si>
  <si>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</si>
  <si>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</si>
  <si>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</si>
  <si>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</si>
  <si>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</si>
  <si>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</si>
  <si>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</si>
  <si>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</si>
  <si>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</si>
  <si>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</si>
  <si>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</si>
  <si>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</si>
  <si>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</si>
  <si>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</si>
  <si>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</si>
  <si>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</si>
  <si>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</si>
  <si>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V494 Cyg / GSC 2679-0500</t>
  </si>
  <si>
    <t>OEJV 0074</t>
  </si>
  <si>
    <t>I</t>
  </si>
  <si>
    <t>CCD+C</t>
  </si>
  <si>
    <t>EB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</si>
  <si>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</si>
  <si>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</si>
  <si>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</si>
  <si>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</si>
  <si>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</si>
  <si>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</si>
  <si>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</si>
  <si>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</si>
  <si>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</si>
  <si>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</si>
  <si>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</si>
  <si>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2451860.3272 </t>
  </si>
  <si>
    <t> 11.11.2000 19:51 </t>
  </si>
  <si>
    <t> 0.0654 </t>
  </si>
  <si>
    <t>E </t>
  </si>
  <si>
    <t>?</t>
  </si>
  <si>
    <t> E.Blättler </t>
  </si>
  <si>
    <t> BBS 124 </t>
  </si>
  <si>
    <t>2452094.487 </t>
  </si>
  <si>
    <t> 03.07.2001 23:41 </t>
  </si>
  <si>
    <t> 0.066 </t>
  </si>
  <si>
    <t> R.Diethelm </t>
  </si>
  <si>
    <t> BBS 126 </t>
  </si>
  <si>
    <t>2452146.5170 </t>
  </si>
  <si>
    <t> 25.08.2001 00:24 </t>
  </si>
  <si>
    <t> 0.0610 </t>
  </si>
  <si>
    <t>2453228.49589 </t>
  </si>
  <si>
    <t> 10.08.2004 23:54 </t>
  </si>
  <si>
    <t> 0.06430 </t>
  </si>
  <si>
    <t>C </t>
  </si>
  <si>
    <t> Motl et al. </t>
  </si>
  <si>
    <t>OEJV 0074 </t>
  </si>
  <si>
    <t>2455836.5552 </t>
  </si>
  <si>
    <t> 02.10.2011 01:19 </t>
  </si>
  <si>
    <t> 0.0780 </t>
  </si>
  <si>
    <t>-I</t>
  </si>
  <si>
    <t> P.Frank </t>
  </si>
  <si>
    <t>BAVM 225 </t>
  </si>
  <si>
    <t>II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</si>
</sst>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V494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0606717"/>
        <c:axId val="52807270"/>
      </c:scatterChart>
      <c:valAx>
        <c:axId val="5060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07270"/>
        <c:crosses val="autoZero"/>
        <c:crossBetween val="midCat"/>
        <c:dispUnits/>
      </c:valAx>
      <c:valAx>
        <c:axId val="5280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67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6"/>
          <c:y val="0.934"/>
          <c:w val="0.638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958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www.bav-astro.de/sfs/BAVM_link.php?BAVMnr=22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4" ht="12.75">
      <c r="A2" t="s">
        <v>24</v>
      </c>
      <c r="B2" t="s">
        <v>39</v>
      </c>
      <c r="C2" s="3"/>
      <c r="D2" s="3"/>
    </row>
    <row r="3" ht="13.5" thickBot="1"/>
    <row r="4" spans="1:4" ht="14.25" thickBot="1" thickTop="1">
      <c r="A4" s="5" t="s">
        <v>0</v>
      </c>
      <c r="C4" s="8">
        <v>28775.425</v>
      </c>
      <c r="D4" s="9">
        <v>1.794321</v>
      </c>
    </row>
    <row r="5" spans="1:4" ht="13.5" thickTop="1">
      <c r="A5" s="11" t="s">
        <v>29</v>
      </c>
      <c r="B5" s="12"/>
      <c r="C5" s="13">
        <v>-9.5</v>
      </c>
      <c r="D5" s="12" t="s">
        <v>30</v>
      </c>
    </row>
    <row r="6" ht="12.75">
      <c r="A6" s="5" t="s">
        <v>1</v>
      </c>
    </row>
    <row r="7" spans="1:3" ht="12.75">
      <c r="A7" t="s">
        <v>2</v>
      </c>
      <c r="C7">
        <f>+C4</f>
        <v>28775.425</v>
      </c>
    </row>
    <row r="8" spans="1:3" ht="12.75">
      <c r="A8" t="s">
        <v>3</v>
      </c>
      <c r="C8">
        <f>+D4</f>
        <v>1.794321</v>
      </c>
    </row>
    <row r="9" spans="1:4" ht="12.75">
      <c r="A9" s="26" t="s">
        <v>34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20</v>
      </c>
      <c r="D10" s="4" t="s">
        <v>21</v>
      </c>
      <c r="E10" s="12"/>
    </row>
    <row r="11" spans="1:5" ht="12.75">
      <c r="A11" s="12" t="s">
        <v>16</v>
      </c>
      <c r="B11" s="12"/>
      <c r="C11" s="23">
        <f ca="1">INTERCEPT(INDIRECT($D$9):G992,INDIRECT($C$9):F992)</f>
        <v>-0.0003276361113980289</v>
      </c>
      <c r="D11" s="3"/>
      <c r="E11" s="12"/>
    </row>
    <row r="12" spans="1:5" ht="12.75">
      <c r="A12" s="12" t="s">
        <v>17</v>
      </c>
      <c r="B12" s="12"/>
      <c r="C12" s="23">
        <f ca="1">SLOPE(INDIRECT($D$9):G992,INDIRECT($C$9):F992)</f>
        <v>4.984611762134816E-06</v>
      </c>
      <c r="D12" s="3"/>
      <c r="E12" s="12"/>
    </row>
    <row r="13" spans="1:3" ht="12.75">
      <c r="A13" s="12" t="s">
        <v>19</v>
      </c>
      <c r="B13" s="12"/>
      <c r="C13" s="3" t="s">
        <v>14</v>
      </c>
    </row>
    <row r="14" spans="1:3" ht="12.75">
      <c r="A14" s="12"/>
      <c r="B14" s="12"/>
      <c r="C14" s="12"/>
    </row>
    <row r="15" spans="1:6" ht="12.75">
      <c r="A15" s="14" t="s">
        <v>18</v>
      </c>
      <c r="B15" s="12"/>
      <c r="C15" s="15">
        <f>(C7+C11)+(C8+C12)*INT(MAX(F21:F3533))</f>
        <v>55835.65484629387</v>
      </c>
      <c r="E15" s="3"/>
      <c r="F15" s="12"/>
    </row>
    <row r="16" spans="1:6" ht="12.75">
      <c r="A16" s="18" t="s">
        <v>4</v>
      </c>
      <c r="B16" s="12"/>
      <c r="C16" s="19">
        <f>+C8+C12</f>
        <v>1.7943259846117623</v>
      </c>
      <c r="E16" s="12"/>
      <c r="F16" s="12"/>
    </row>
    <row r="17" spans="1:6" ht="13.5" thickBot="1">
      <c r="A17" s="16" t="s">
        <v>28</v>
      </c>
      <c r="B17" s="12"/>
      <c r="C17" s="12">
        <f>COUNT(C21:C2191)</f>
        <v>6</v>
      </c>
      <c r="E17" s="16" t="s">
        <v>31</v>
      </c>
      <c r="F17" s="17">
        <f ca="1">TODAY()+15018.5-B5/24</f>
        <v>59896.5</v>
      </c>
    </row>
    <row r="18" spans="1:6" ht="14.25" thickBot="1" thickTop="1">
      <c r="A18" s="18" t="s">
        <v>5</v>
      </c>
      <c r="B18" s="12"/>
      <c r="C18" s="21">
        <f>+C15</f>
        <v>55835.65484629387</v>
      </c>
      <c r="D18" s="22">
        <f>+C16</f>
        <v>1.7943259846117623</v>
      </c>
      <c r="E18" s="16" t="s">
        <v>32</v>
      </c>
      <c r="F18" s="17">
        <f>ROUND(2*(F17-C15)/C16,0)/2+1</f>
        <v>2264</v>
      </c>
    </row>
    <row r="19" spans="5:6" ht="13.5" thickTop="1">
      <c r="E19" s="16" t="s">
        <v>33</v>
      </c>
      <c r="F19" s="20">
        <f>+C15+C16*F18-15018.5-C5/24</f>
        <v>44879.90470878824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47</v>
      </c>
      <c r="I20" s="7" t="s">
        <v>50</v>
      </c>
      <c r="J20" s="7" t="s">
        <v>44</v>
      </c>
      <c r="K20" s="7" t="s">
        <v>42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ht="12.75">
      <c r="A21" t="s">
        <v>12</v>
      </c>
      <c r="C21" s="10">
        <f>+C4</f>
        <v>28775.425</v>
      </c>
      <c r="D21" s="10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H21">
        <f>+G21</f>
        <v>0</v>
      </c>
      <c r="O21">
        <f aca="true" t="shared" si="3" ref="O21:O26">+C$11+C$12*$F21</f>
        <v>-0.0003276361113980289</v>
      </c>
      <c r="Q21" s="2">
        <f aca="true" t="shared" si="4" ref="Q21:Q26">+C21-15018.5</f>
        <v>13756.925</v>
      </c>
    </row>
    <row r="22" spans="1:17" ht="12.75">
      <c r="A22" s="28" t="s">
        <v>36</v>
      </c>
      <c r="B22" s="29" t="s">
        <v>37</v>
      </c>
      <c r="C22" s="28">
        <v>53228.49589</v>
      </c>
      <c r="D22" s="28" t="s">
        <v>38</v>
      </c>
      <c r="E22">
        <f t="shared" si="0"/>
        <v>13628.035836397166</v>
      </c>
      <c r="F22">
        <f t="shared" si="1"/>
        <v>13628</v>
      </c>
      <c r="G22">
        <f t="shared" si="2"/>
        <v>0.06430199999886099</v>
      </c>
      <c r="K22">
        <f>+G22</f>
        <v>0.06430199999886099</v>
      </c>
      <c r="O22">
        <f t="shared" si="3"/>
        <v>0.06760265298297524</v>
      </c>
      <c r="Q22" s="2">
        <f t="shared" si="4"/>
        <v>38209.99589</v>
      </c>
    </row>
    <row r="23" spans="1:17" ht="12.75">
      <c r="A23" s="43" t="s">
        <v>57</v>
      </c>
      <c r="B23" s="44" t="s">
        <v>78</v>
      </c>
      <c r="C23" s="43">
        <v>51860.3272</v>
      </c>
      <c r="D23" s="43" t="s">
        <v>50</v>
      </c>
      <c r="E23">
        <f t="shared" si="0"/>
        <v>12865.536434116304</v>
      </c>
      <c r="F23">
        <f t="shared" si="1"/>
        <v>12865.5</v>
      </c>
      <c r="G23">
        <f t="shared" si="2"/>
        <v>0.06537450000178069</v>
      </c>
      <c r="K23">
        <f>+G23</f>
        <v>0.06537450000178069</v>
      </c>
      <c r="O23">
        <f t="shared" si="3"/>
        <v>0.06380188651434746</v>
      </c>
      <c r="Q23" s="2">
        <f t="shared" si="4"/>
        <v>36841.8272</v>
      </c>
    </row>
    <row r="24" spans="1:17" ht="12.75">
      <c r="A24" s="43" t="s">
        <v>62</v>
      </c>
      <c r="B24" s="44" t="s">
        <v>37</v>
      </c>
      <c r="C24" s="43">
        <v>52094.487</v>
      </c>
      <c r="D24" s="43" t="s">
        <v>50</v>
      </c>
      <c r="E24">
        <f t="shared" si="0"/>
        <v>12996.03694099328</v>
      </c>
      <c r="F24">
        <f t="shared" si="1"/>
        <v>12996</v>
      </c>
      <c r="G24">
        <f t="shared" si="2"/>
        <v>0.06628400000045076</v>
      </c>
      <c r="I24">
        <f>+G24</f>
        <v>0.06628400000045076</v>
      </c>
      <c r="O24">
        <f t="shared" si="3"/>
        <v>0.06445237834930603</v>
      </c>
      <c r="Q24" s="2">
        <f t="shared" si="4"/>
        <v>37075.987</v>
      </c>
    </row>
    <row r="25" spans="1:17" ht="12.75">
      <c r="A25" s="43" t="s">
        <v>62</v>
      </c>
      <c r="B25" s="44" t="s">
        <v>37</v>
      </c>
      <c r="C25" s="43">
        <v>52146.517</v>
      </c>
      <c r="D25" s="43" t="s">
        <v>50</v>
      </c>
      <c r="E25">
        <f t="shared" si="0"/>
        <v>13025.033982213885</v>
      </c>
      <c r="F25">
        <f t="shared" si="1"/>
        <v>13025</v>
      </c>
      <c r="G25">
        <f t="shared" si="2"/>
        <v>0.06097500000032596</v>
      </c>
      <c r="I25">
        <f>+G25</f>
        <v>0.06097500000032596</v>
      </c>
      <c r="O25">
        <f t="shared" si="3"/>
        <v>0.06459693209040795</v>
      </c>
      <c r="Q25" s="2">
        <f t="shared" si="4"/>
        <v>37128.017</v>
      </c>
    </row>
    <row r="26" spans="1:17" ht="12.75">
      <c r="A26" s="43" t="s">
        <v>77</v>
      </c>
      <c r="B26" s="44" t="s">
        <v>78</v>
      </c>
      <c r="C26" s="43">
        <v>55836.5552</v>
      </c>
      <c r="D26" s="43" t="s">
        <v>50</v>
      </c>
      <c r="E26">
        <f t="shared" si="0"/>
        <v>15081.543491939292</v>
      </c>
      <c r="F26">
        <f t="shared" si="1"/>
        <v>15081.5</v>
      </c>
      <c r="G26">
        <f t="shared" si="2"/>
        <v>0.07803850000345847</v>
      </c>
      <c r="K26">
        <f>+G26</f>
        <v>0.07803850000345847</v>
      </c>
      <c r="O26">
        <f t="shared" si="3"/>
        <v>0.07484778617923821</v>
      </c>
      <c r="Q26" s="2">
        <f t="shared" si="4"/>
        <v>40818.0552</v>
      </c>
    </row>
    <row r="27" spans="2:17" ht="12.75">
      <c r="B27" s="3"/>
      <c r="C27" s="10"/>
      <c r="D27" s="10"/>
      <c r="Q27" s="2"/>
    </row>
    <row r="28" spans="2:17" ht="12.75">
      <c r="B28" s="3"/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17" ht="12.75">
      <c r="C33" s="10"/>
      <c r="D33" s="10"/>
      <c r="Q33" s="2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4"/>
  <sheetViews>
    <sheetView zoomScalePageLayoutView="0" workbookViewId="0" topLeftCell="A1">
      <selection activeCell="A12" sqref="A12:D15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0" t="s">
        <v>40</v>
      </c>
      <c r="I1" s="31" t="s">
        <v>41</v>
      </c>
      <c r="J1" s="32" t="s">
        <v>42</v>
      </c>
    </row>
    <row r="2" spans="9:10" ht="12.75">
      <c r="I2" s="33" t="s">
        <v>43</v>
      </c>
      <c r="J2" s="34" t="s">
        <v>44</v>
      </c>
    </row>
    <row r="3" spans="1:10" ht="12.75">
      <c r="A3" s="35" t="s">
        <v>45</v>
      </c>
      <c r="I3" s="33" t="s">
        <v>46</v>
      </c>
      <c r="J3" s="34" t="s">
        <v>47</v>
      </c>
    </row>
    <row r="4" spans="9:10" ht="12.75">
      <c r="I4" s="33" t="s">
        <v>48</v>
      </c>
      <c r="J4" s="34" t="s">
        <v>47</v>
      </c>
    </row>
    <row r="5" spans="9:10" ht="13.5" thickBot="1">
      <c r="I5" s="36" t="s">
        <v>49</v>
      </c>
      <c r="J5" s="37" t="s">
        <v>50</v>
      </c>
    </row>
    <row r="10" ht="13.5" thickBot="1"/>
    <row r="11" spans="1:16" ht="12.75" customHeight="1" thickBot="1">
      <c r="A11" s="10" t="str">
        <f>P11</f>
        <v>OEJV 0074 </v>
      </c>
      <c r="B11" s="3" t="str">
        <f>IF(H11=INT(H11),"I","II")</f>
        <v>I</v>
      </c>
      <c r="C11" s="10">
        <f>1*G11</f>
        <v>53228.49589</v>
      </c>
      <c r="D11" s="12" t="str">
        <f>VLOOKUP(F11,I$1:J$5,2,FALSE)</f>
        <v>vis</v>
      </c>
      <c r="E11" s="38">
        <f>VLOOKUP(C11,A!C$21:E$973,3,FALSE)</f>
        <v>13628.035836397166</v>
      </c>
      <c r="F11" s="3" t="s">
        <v>49</v>
      </c>
      <c r="G11" s="12" t="str">
        <f>MID(I11,3,LEN(I11)-3)</f>
        <v>53228.49589</v>
      </c>
      <c r="H11" s="10">
        <f>1*K11</f>
        <v>13628</v>
      </c>
      <c r="I11" s="39" t="s">
        <v>66</v>
      </c>
      <c r="J11" s="40" t="s">
        <v>67</v>
      </c>
      <c r="K11" s="39">
        <v>13628</v>
      </c>
      <c r="L11" s="39" t="s">
        <v>68</v>
      </c>
      <c r="M11" s="40" t="s">
        <v>69</v>
      </c>
      <c r="N11" s="40" t="s">
        <v>41</v>
      </c>
      <c r="O11" s="41" t="s">
        <v>70</v>
      </c>
      <c r="P11" s="42" t="s">
        <v>71</v>
      </c>
    </row>
    <row r="12" spans="1:16" ht="12.75" customHeight="1" thickBot="1">
      <c r="A12" s="10" t="str">
        <f>P12</f>
        <v> BBS 124 </v>
      </c>
      <c r="B12" s="3" t="str">
        <f>IF(H12=INT(H12),"I","II")</f>
        <v>II</v>
      </c>
      <c r="C12" s="10">
        <f>1*G12</f>
        <v>51860.3272</v>
      </c>
      <c r="D12" s="12" t="str">
        <f>VLOOKUP(F12,I$1:J$5,2,FALSE)</f>
        <v>vis</v>
      </c>
      <c r="E12" s="38">
        <f>VLOOKUP(C12,A!C$21:E$973,3,FALSE)</f>
        <v>12865.536434116304</v>
      </c>
      <c r="F12" s="3" t="s">
        <v>49</v>
      </c>
      <c r="G12" s="12" t="str">
        <f>MID(I12,3,LEN(I12)-3)</f>
        <v>51860.3272</v>
      </c>
      <c r="H12" s="10">
        <f>1*K12</f>
        <v>12865.5</v>
      </c>
      <c r="I12" s="39" t="s">
        <v>51</v>
      </c>
      <c r="J12" s="40" t="s">
        <v>52</v>
      </c>
      <c r="K12" s="39">
        <v>12865.5</v>
      </c>
      <c r="L12" s="39" t="s">
        <v>53</v>
      </c>
      <c r="M12" s="40" t="s">
        <v>54</v>
      </c>
      <c r="N12" s="40" t="s">
        <v>55</v>
      </c>
      <c r="O12" s="41" t="s">
        <v>56</v>
      </c>
      <c r="P12" s="41" t="s">
        <v>57</v>
      </c>
    </row>
    <row r="13" spans="1:16" ht="12.75" customHeight="1" thickBot="1">
      <c r="A13" s="10" t="str">
        <f>P13</f>
        <v> BBS 126 </v>
      </c>
      <c r="B13" s="3" t="str">
        <f>IF(H13=INT(H13),"I","II")</f>
        <v>I</v>
      </c>
      <c r="C13" s="10">
        <f>1*G13</f>
        <v>52094.487</v>
      </c>
      <c r="D13" s="12" t="str">
        <f>VLOOKUP(F13,I$1:J$5,2,FALSE)</f>
        <v>vis</v>
      </c>
      <c r="E13" s="38">
        <f>VLOOKUP(C13,A!C$21:E$973,3,FALSE)</f>
        <v>12996.03694099328</v>
      </c>
      <c r="F13" s="3" t="s">
        <v>49</v>
      </c>
      <c r="G13" s="12" t="str">
        <f>MID(I13,3,LEN(I13)-3)</f>
        <v>52094.487</v>
      </c>
      <c r="H13" s="10">
        <f>1*K13</f>
        <v>12996</v>
      </c>
      <c r="I13" s="39" t="s">
        <v>58</v>
      </c>
      <c r="J13" s="40" t="s">
        <v>59</v>
      </c>
      <c r="K13" s="39">
        <v>12996</v>
      </c>
      <c r="L13" s="39" t="s">
        <v>60</v>
      </c>
      <c r="M13" s="40" t="s">
        <v>54</v>
      </c>
      <c r="N13" s="40" t="s">
        <v>55</v>
      </c>
      <c r="O13" s="41" t="s">
        <v>61</v>
      </c>
      <c r="P13" s="41" t="s">
        <v>62</v>
      </c>
    </row>
    <row r="14" spans="1:16" ht="12.75" customHeight="1" thickBot="1">
      <c r="A14" s="10" t="str">
        <f>P14</f>
        <v> BBS 126 </v>
      </c>
      <c r="B14" s="3" t="str">
        <f>IF(H14=INT(H14),"I","II")</f>
        <v>I</v>
      </c>
      <c r="C14" s="10">
        <f>1*G14</f>
        <v>52146.517</v>
      </c>
      <c r="D14" s="12" t="str">
        <f>VLOOKUP(F14,I$1:J$5,2,FALSE)</f>
        <v>vis</v>
      </c>
      <c r="E14" s="38">
        <f>VLOOKUP(C14,A!C$21:E$973,3,FALSE)</f>
        <v>13025.033982213885</v>
      </c>
      <c r="F14" s="3" t="s">
        <v>49</v>
      </c>
      <c r="G14" s="12" t="str">
        <f>MID(I14,3,LEN(I14)-3)</f>
        <v>52146.5170</v>
      </c>
      <c r="H14" s="10">
        <f>1*K14</f>
        <v>13025</v>
      </c>
      <c r="I14" s="39" t="s">
        <v>63</v>
      </c>
      <c r="J14" s="40" t="s">
        <v>64</v>
      </c>
      <c r="K14" s="39">
        <v>13025</v>
      </c>
      <c r="L14" s="39" t="s">
        <v>65</v>
      </c>
      <c r="M14" s="40" t="s">
        <v>54</v>
      </c>
      <c r="N14" s="40" t="s">
        <v>55</v>
      </c>
      <c r="O14" s="41" t="s">
        <v>61</v>
      </c>
      <c r="P14" s="41" t="s">
        <v>62</v>
      </c>
    </row>
    <row r="15" spans="1:16" ht="12.75" customHeight="1" thickBot="1">
      <c r="A15" s="10" t="str">
        <f>P15</f>
        <v>BAVM 225 </v>
      </c>
      <c r="B15" s="3" t="str">
        <f>IF(H15=INT(H15),"I","II")</f>
        <v>II</v>
      </c>
      <c r="C15" s="10">
        <f>1*G15</f>
        <v>55836.5552</v>
      </c>
      <c r="D15" s="12" t="str">
        <f>VLOOKUP(F15,I$1:J$5,2,FALSE)</f>
        <v>vis</v>
      </c>
      <c r="E15" s="38">
        <f>VLOOKUP(C15,A!C$21:E$973,3,FALSE)</f>
        <v>15081.543491939292</v>
      </c>
      <c r="F15" s="3" t="s">
        <v>49</v>
      </c>
      <c r="G15" s="12" t="str">
        <f>MID(I15,3,LEN(I15)-3)</f>
        <v>55836.5552</v>
      </c>
      <c r="H15" s="10">
        <f>1*K15</f>
        <v>15081.5</v>
      </c>
      <c r="I15" s="39" t="s">
        <v>72</v>
      </c>
      <c r="J15" s="40" t="s">
        <v>73</v>
      </c>
      <c r="K15" s="39">
        <v>15081.5</v>
      </c>
      <c r="L15" s="39" t="s">
        <v>74</v>
      </c>
      <c r="M15" s="40" t="s">
        <v>69</v>
      </c>
      <c r="N15" s="40" t="s">
        <v>75</v>
      </c>
      <c r="O15" s="41" t="s">
        <v>76</v>
      </c>
      <c r="P15" s="42" t="s">
        <v>77</v>
      </c>
    </row>
    <row r="16" spans="2:6" ht="12.75">
      <c r="B16" s="3"/>
      <c r="E16" s="38"/>
      <c r="F16" s="3"/>
    </row>
    <row r="17" spans="2:6" ht="12.75">
      <c r="B17" s="3"/>
      <c r="E17" s="38"/>
      <c r="F17" s="3"/>
    </row>
    <row r="18" spans="2:6" ht="12.75">
      <c r="B18" s="3"/>
      <c r="E18" s="38"/>
      <c r="F18" s="3"/>
    </row>
    <row r="19" spans="2:6" ht="12.75">
      <c r="B19" s="3"/>
      <c r="E19" s="38"/>
      <c r="F19" s="3"/>
    </row>
    <row r="20" spans="2:6" ht="12.75">
      <c r="B20" s="3"/>
      <c r="E20" s="38"/>
      <c r="F20" s="3"/>
    </row>
    <row r="21" spans="2:6" ht="12.75">
      <c r="B21" s="3"/>
      <c r="E21" s="38"/>
      <c r="F21" s="3"/>
    </row>
    <row r="22" spans="2:6" ht="12.75">
      <c r="B22" s="3"/>
      <c r="E22" s="38"/>
      <c r="F22" s="3"/>
    </row>
    <row r="23" spans="2:6" ht="12.75">
      <c r="B23" s="3"/>
      <c r="E23" s="38"/>
      <c r="F23" s="3"/>
    </row>
    <row r="24" spans="2:6" ht="12.75">
      <c r="B24" s="3"/>
      <c r="E24" s="38"/>
      <c r="F24" s="3"/>
    </row>
    <row r="25" spans="2:6" ht="12.75">
      <c r="B25" s="3"/>
      <c r="E25" s="38"/>
      <c r="F25" s="3"/>
    </row>
    <row r="26" spans="2:6" ht="12.75">
      <c r="B26" s="3"/>
      <c r="E26" s="38"/>
      <c r="F26" s="3"/>
    </row>
    <row r="27" spans="2:6" ht="12.75">
      <c r="B27" s="3"/>
      <c r="E27" s="38"/>
      <c r="F27" s="3"/>
    </row>
    <row r="28" spans="2:6" ht="12.75">
      <c r="B28" s="3"/>
      <c r="E28" s="38"/>
      <c r="F28" s="3"/>
    </row>
    <row r="29" spans="2:6" ht="12.75">
      <c r="B29" s="3"/>
      <c r="E29" s="38"/>
      <c r="F29" s="3"/>
    </row>
    <row r="30" spans="2:6" ht="12.75">
      <c r="B30" s="3"/>
      <c r="E30" s="38"/>
      <c r="F30" s="3"/>
    </row>
    <row r="31" spans="2:6" ht="12.75">
      <c r="B31" s="3"/>
      <c r="E31" s="38"/>
      <c r="F31" s="3"/>
    </row>
    <row r="32" spans="2:6" ht="12.75">
      <c r="B32" s="3"/>
      <c r="E32" s="38"/>
      <c r="F32" s="3"/>
    </row>
    <row r="33" spans="2:6" ht="12.75">
      <c r="B33" s="3"/>
      <c r="E33" s="38"/>
      <c r="F33" s="3"/>
    </row>
    <row r="34" spans="2:6" ht="12.75">
      <c r="B34" s="3"/>
      <c r="E34" s="38"/>
      <c r="F34" s="3"/>
    </row>
    <row r="35" spans="2:6" ht="12.75">
      <c r="B35" s="3"/>
      <c r="E35" s="38"/>
      <c r="F35" s="3"/>
    </row>
    <row r="36" spans="2:6" ht="12.75">
      <c r="B36" s="3"/>
      <c r="E36" s="38"/>
      <c r="F36" s="3"/>
    </row>
    <row r="37" spans="2:6" ht="12.75">
      <c r="B37" s="3"/>
      <c r="E37" s="38"/>
      <c r="F37" s="3"/>
    </row>
    <row r="38" spans="2:6" ht="12.75">
      <c r="B38" s="3"/>
      <c r="E38" s="38"/>
      <c r="F38" s="3"/>
    </row>
    <row r="39" spans="2:6" ht="12.75">
      <c r="B39" s="3"/>
      <c r="E39" s="38"/>
      <c r="F39" s="3"/>
    </row>
    <row r="40" spans="2:6" ht="12.75">
      <c r="B40" s="3"/>
      <c r="E40" s="38"/>
      <c r="F40" s="3"/>
    </row>
    <row r="41" spans="2:6" ht="12.75">
      <c r="B41" s="3"/>
      <c r="E41" s="38"/>
      <c r="F41" s="3"/>
    </row>
    <row r="42" spans="2:6" ht="12.75">
      <c r="B42" s="3"/>
      <c r="E42" s="38"/>
      <c r="F42" s="3"/>
    </row>
    <row r="43" spans="2:6" ht="12.75">
      <c r="B43" s="3"/>
      <c r="E43" s="38"/>
      <c r="F43" s="3"/>
    </row>
    <row r="44" spans="2:6" ht="12.75">
      <c r="B44" s="3"/>
      <c r="E44" s="38"/>
      <c r="F44" s="3"/>
    </row>
    <row r="45" spans="2:6" ht="12.75">
      <c r="B45" s="3"/>
      <c r="E45" s="38"/>
      <c r="F45" s="3"/>
    </row>
    <row r="46" spans="2:6" ht="12.75">
      <c r="B46" s="3"/>
      <c r="E46" s="38"/>
      <c r="F46" s="3"/>
    </row>
    <row r="47" spans="2:6" ht="12.75">
      <c r="B47" s="3"/>
      <c r="E47" s="38"/>
      <c r="F47" s="3"/>
    </row>
    <row r="48" spans="2:6" ht="12.75">
      <c r="B48" s="3"/>
      <c r="E48" s="38"/>
      <c r="F48" s="3"/>
    </row>
    <row r="49" spans="2:6" ht="12.75">
      <c r="B49" s="3"/>
      <c r="E49" s="38"/>
      <c r="F49" s="3"/>
    </row>
    <row r="50" spans="2:6" ht="12.75">
      <c r="B50" s="3"/>
      <c r="E50" s="38"/>
      <c r="F50" s="3"/>
    </row>
    <row r="51" spans="2:6" ht="12.75">
      <c r="B51" s="3"/>
      <c r="E51" s="38"/>
      <c r="F51" s="3"/>
    </row>
    <row r="52" spans="2:6" ht="12.75">
      <c r="B52" s="3"/>
      <c r="E52" s="38"/>
      <c r="F52" s="3"/>
    </row>
    <row r="53" spans="2:6" ht="12.75">
      <c r="B53" s="3"/>
      <c r="E53" s="38"/>
      <c r="F53" s="3"/>
    </row>
    <row r="54" spans="2:6" ht="12.75">
      <c r="B54" s="3"/>
      <c r="E54" s="38"/>
      <c r="F54" s="3"/>
    </row>
    <row r="55" spans="2:6" ht="12.75">
      <c r="B55" s="3"/>
      <c r="E55" s="38"/>
      <c r="F55" s="3"/>
    </row>
    <row r="56" spans="2:6" ht="12.75">
      <c r="B56" s="3"/>
      <c r="E56" s="38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  <row r="824" spans="2:6" ht="12.75">
      <c r="B824" s="3"/>
      <c r="F824" s="3"/>
    </row>
    <row r="825" spans="2:6" ht="12.75">
      <c r="B825" s="3"/>
      <c r="F825" s="3"/>
    </row>
    <row r="826" spans="2:6" ht="12.75">
      <c r="B826" s="3"/>
      <c r="F826" s="3"/>
    </row>
    <row r="827" spans="2:6" ht="12.75">
      <c r="B827" s="3"/>
      <c r="F827" s="3"/>
    </row>
    <row r="828" spans="2:6" ht="12.75">
      <c r="B828" s="3"/>
      <c r="F828" s="3"/>
    </row>
    <row r="829" spans="2:6" ht="12.75">
      <c r="B829" s="3"/>
      <c r="F829" s="3"/>
    </row>
    <row r="830" spans="2:6" ht="12.75">
      <c r="B830" s="3"/>
      <c r="F830" s="3"/>
    </row>
    <row r="831" spans="2:6" ht="12.75">
      <c r="B831" s="3"/>
      <c r="F831" s="3"/>
    </row>
    <row r="832" spans="2:6" ht="12.75">
      <c r="B832" s="3"/>
      <c r="F832" s="3"/>
    </row>
    <row r="833" spans="2:6" ht="12.75">
      <c r="B833" s="3"/>
      <c r="F833" s="3"/>
    </row>
    <row r="834" spans="2:6" ht="12.75">
      <c r="B834" s="3"/>
      <c r="F834" s="3"/>
    </row>
    <row r="835" spans="2:6" ht="12.75">
      <c r="B835" s="3"/>
      <c r="F835" s="3"/>
    </row>
    <row r="836" spans="2:6" ht="12.75">
      <c r="B836" s="3"/>
      <c r="F836" s="3"/>
    </row>
    <row r="837" spans="2:6" ht="12.75">
      <c r="B837" s="3"/>
      <c r="F837" s="3"/>
    </row>
    <row r="838" spans="2:6" ht="12.75">
      <c r="B838" s="3"/>
      <c r="F838" s="3"/>
    </row>
    <row r="839" spans="2:6" ht="12.75">
      <c r="B839" s="3"/>
      <c r="F839" s="3"/>
    </row>
    <row r="840" spans="2:6" ht="12.75">
      <c r="B840" s="3"/>
      <c r="F840" s="3"/>
    </row>
    <row r="841" spans="2:6" ht="12.75">
      <c r="B841" s="3"/>
      <c r="F841" s="3"/>
    </row>
    <row r="842" spans="2:6" ht="12.75">
      <c r="B842" s="3"/>
      <c r="F842" s="3"/>
    </row>
    <row r="843" spans="2:6" ht="12.75">
      <c r="B843" s="3"/>
      <c r="F843" s="3"/>
    </row>
    <row r="844" spans="2:6" ht="12.75">
      <c r="B844" s="3"/>
      <c r="F844" s="3"/>
    </row>
  </sheetData>
  <sheetProtection/>
  <hyperlinks>
    <hyperlink ref="P11" r:id="rId1" display="http://var.astro.cz/oejv/issues/oejv0074.pdf"/>
    <hyperlink ref="P15" r:id="rId2" display="http://www.bav-astro.de/sfs/BAVM_link.php?BAVMnr=22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