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55" windowHeight="1212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<sst xmlns="http://schemas.openxmlformats.org/spreadsheetml/2006/main" count="214" uniqueCount="131">
  <si>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</si>
  <si>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</si>
  <si>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</si>
  <si>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</si>
  <si>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</si>
  <si>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</si>
  <si>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</si>
  <si>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</si>
  <si>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</si>
  <si>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</si>
  <si>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</si>
  <si>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</si>
  <si>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</si>
  <si>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</si>
  <si>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</si>
  <si>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</si>
  <si>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</si>
  <si>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</si>
  <si>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</si>
  <si>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</si>
  <si>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</si>
  <si>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</si>
  <si>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</si>
  <si>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</si>
  <si>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</si>
  <si>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</si>
  <si>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</si>
  <si>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</si>
  <si>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 5502</t>
  </si>
  <si>
    <t>I</t>
  </si>
  <si>
    <t>EA/KE:</t>
  </si>
  <si>
    <t># of data points:</t>
  </si>
  <si>
    <t>V496 Cyg / gsc 2684-0882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</si>
  <si>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</si>
  <si>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</si>
  <si>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</si>
  <si>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</si>
  <si>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</si>
  <si>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</si>
  <si>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</si>
  <si>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Add cycle</t>
  </si>
  <si>
    <t>Old Cycle</t>
  </si>
  <si>
    <t>Start of linear fit &gt;&gt;&gt;&gt;&gt;&gt;&gt;&gt;&gt;&gt;&gt;&gt;&gt;&gt;&gt;&gt;&gt;&gt;&gt;&gt;&gt;</t>
  </si>
  <si>
    <t>IBVS 5918</t>
  </si>
  <si>
    <t>IBVS 6010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</si>
  <si>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</si>
  <si>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</si>
  <si>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</si>
  <si>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</si>
  <si>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</si>
  <si>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</si>
  <si>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</si>
  <si>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</si>
  <si>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</si>
  <si>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</si>
  <si>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</si>
  <si>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</si>
  <si>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2426618.80 </t>
  </si>
  <si>
    <t> 04.10.1931 07:12 </t>
  </si>
  <si>
    <t> -0.25 </t>
  </si>
  <si>
    <t>P </t>
  </si>
  <si>
    <t> S.Beljawsky </t>
  </si>
  <si>
    <t> PZ 4.268 </t>
  </si>
  <si>
    <t>2426624.74 </t>
  </si>
  <si>
    <t> 10.10.1931 05:45 </t>
  </si>
  <si>
    <t> -0.21 </t>
  </si>
  <si>
    <t>2426893.87 </t>
  </si>
  <si>
    <t> 05.07.1932 08:52 </t>
  </si>
  <si>
    <t>2428102.072 </t>
  </si>
  <si>
    <t> 26.10.1935 13:43 </t>
  </si>
  <si>
    <t> -0.001 </t>
  </si>
  <si>
    <t> A.A.Wachmann </t>
  </si>
  <si>
    <t> AAAN 11.5.39 </t>
  </si>
  <si>
    <t>2428361.636 </t>
  </si>
  <si>
    <t> 12.07.1936 03:15 </t>
  </si>
  <si>
    <t> -0.022 </t>
  </si>
  <si>
    <t>2428777.579 </t>
  </si>
  <si>
    <t> 01.09.1937 01:53 </t>
  </si>
  <si>
    <t> -0.005 </t>
  </si>
  <si>
    <t>2429196.468 </t>
  </si>
  <si>
    <t> 24.10.1938 23:13 </t>
  </si>
  <si>
    <t> 0.009 </t>
  </si>
  <si>
    <t>2452750.86 </t>
  </si>
  <si>
    <t> 21.04.2003 08:38 </t>
  </si>
  <si>
    <t> 0.01 </t>
  </si>
  <si>
    <t>E </t>
  </si>
  <si>
    <t>?</t>
  </si>
  <si>
    <t> S.Dvorak </t>
  </si>
  <si>
    <t>IBVS 5502 </t>
  </si>
  <si>
    <t>2453600.4092 </t>
  </si>
  <si>
    <t> 17.08.2005 21:49 </t>
  </si>
  <si>
    <t> 0.0061 </t>
  </si>
  <si>
    <t>C </t>
  </si>
  <si>
    <t>o</t>
  </si>
  <si>
    <t> U.Schmidt </t>
  </si>
  <si>
    <t>BAVM 178 </t>
  </si>
  <si>
    <t>2454271.4984 </t>
  </si>
  <si>
    <t> 19.06.2007 23:57 </t>
  </si>
  <si>
    <t> 0.0090 </t>
  </si>
  <si>
    <t>-I</t>
  </si>
  <si>
    <t> F.Agerer </t>
  </si>
  <si>
    <t>BAVM 186 </t>
  </si>
  <si>
    <t>2454339.3447 </t>
  </si>
  <si>
    <t> 26.08.2007 20:16 </t>
  </si>
  <si>
    <t>17312</t>
  </si>
  <si>
    <t> 0.0092 </t>
  </si>
  <si>
    <t>BAVM 193 </t>
  </si>
  <si>
    <t>2454757.4771 </t>
  </si>
  <si>
    <t> 17.10.2008 23:27 </t>
  </si>
  <si>
    <t>17595.5</t>
  </si>
  <si>
    <t> 0.0032 </t>
  </si>
  <si>
    <t> P.Frank </t>
  </si>
  <si>
    <t>BAVM 203 </t>
  </si>
  <si>
    <t>2454976.5061 </t>
  </si>
  <si>
    <t> 25.05.2009 00:08 </t>
  </si>
  <si>
    <t>17744</t>
  </si>
  <si>
    <t> 0.0073 </t>
  </si>
  <si>
    <t> W.Moschner &amp; P.Frank </t>
  </si>
  <si>
    <t>BAVM 209 </t>
  </si>
  <si>
    <t>2455740.5130 </t>
  </si>
  <si>
    <t> 28.06.2011 00:18 </t>
  </si>
  <si>
    <t>18262</t>
  </si>
  <si>
    <t> 0.0083 </t>
  </si>
  <si>
    <t>BAVM 220 </t>
  </si>
  <si>
    <t>2455799.5089 </t>
  </si>
  <si>
    <t> 26.08.2011 00:12 </t>
  </si>
  <si>
    <t>18302</t>
  </si>
  <si>
    <t> 0.0076 </t>
  </si>
  <si>
    <t>BAVM 225 </t>
  </si>
  <si>
    <t>II</t>
  </si>
  <si>
    <t>OEJV 0211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</si>
</sst>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72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58" applyFont="1">
      <alignment/>
      <protection/>
    </xf>
    <xf numFmtId="0" fontId="16" fillId="0" borderId="0" xfId="58" applyFont="1" applyAlignment="1">
      <alignment horizontal="center"/>
      <protection/>
    </xf>
    <xf numFmtId="0" fontId="16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V496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0.0024</c:v>
                  </c:pt>
                  <c:pt idx="3">
                    <c:v>0.0007</c:v>
                  </c:pt>
                  <c:pt idx="4">
                    <c:v>0.0001</c:v>
                  </c:pt>
                  <c:pt idx="5">
                    <c:v>0.0017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4152773"/>
        <c:axId val="60266094"/>
      </c:scatterChart>
      <c:valAx>
        <c:axId val="1415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66094"/>
        <c:crosses val="autoZero"/>
        <c:crossBetween val="midCat"/>
        <c:dispUnits/>
      </c:valAx>
      <c:valAx>
        <c:axId val="6026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27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3075"/>
          <c:w val="0.687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47625</xdr:rowOff>
    </xdr:from>
    <xdr:to>
      <xdr:col>16</xdr:col>
      <xdr:colOff>342900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543425" y="47625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02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bav-astro.de/sfs/BAVM_link.php?BAVMnr=186" TargetMode="External" /><Relationship Id="rId4" Type="http://schemas.openxmlformats.org/officeDocument/2006/relationships/hyperlink" Target="http://www.bav-astro.de/sfs/BAVM_link.php?BAVMnr=193" TargetMode="External" /><Relationship Id="rId5" Type="http://schemas.openxmlformats.org/officeDocument/2006/relationships/hyperlink" Target="http://www.bav-astro.de/sfs/BAVM_link.php?BAVMnr=203" TargetMode="External" /><Relationship Id="rId6" Type="http://schemas.openxmlformats.org/officeDocument/2006/relationships/hyperlink" Target="http://www.bav-astro.de/sfs/BAVM_link.php?BAVMnr=209" TargetMode="External" /><Relationship Id="rId7" Type="http://schemas.openxmlformats.org/officeDocument/2006/relationships/hyperlink" Target="http://www.bav-astro.de/sfs/BAVM_link.php?BAVMnr=220" TargetMode="External" /><Relationship Id="rId8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2" ht="12.75">
      <c r="A2" t="s">
        <v>24</v>
      </c>
      <c r="B2" s="12" t="s">
        <v>30</v>
      </c>
    </row>
    <row r="4" spans="1:4" ht="14.25" thickBot="1" thickTop="1">
      <c r="A4" s="7" t="s">
        <v>0</v>
      </c>
      <c r="C4" s="3">
        <v>28805.607</v>
      </c>
      <c r="D4" s="4">
        <v>1.474915</v>
      </c>
    </row>
    <row r="5" spans="1:4" ht="13.5" thickTop="1">
      <c r="A5" s="17" t="s">
        <v>34</v>
      </c>
      <c r="B5" s="12"/>
      <c r="C5" s="18">
        <v>-9.5</v>
      </c>
      <c r="D5" s="12" t="s">
        <v>35</v>
      </c>
    </row>
    <row r="6" ht="12.75">
      <c r="A6" s="7" t="s">
        <v>1</v>
      </c>
    </row>
    <row r="7" spans="1:3" ht="12.75">
      <c r="A7" t="s">
        <v>2</v>
      </c>
      <c r="C7">
        <f>+C4</f>
        <v>28805.607</v>
      </c>
    </row>
    <row r="8" spans="1:3" ht="12.75">
      <c r="A8" t="s">
        <v>3</v>
      </c>
      <c r="C8">
        <f>+D4</f>
        <v>1.474915</v>
      </c>
    </row>
    <row r="9" spans="1:4" ht="12.75">
      <c r="A9" s="33" t="s">
        <v>42</v>
      </c>
      <c r="B9" s="34">
        <v>34</v>
      </c>
      <c r="C9" s="31" t="str">
        <f>"F"&amp;B9</f>
        <v>F34</v>
      </c>
      <c r="D9" s="32" t="str">
        <f>"G"&amp;B9</f>
        <v>G34</v>
      </c>
    </row>
    <row r="10" spans="1:5" ht="13.5" thickBot="1">
      <c r="A10" s="12"/>
      <c r="B10" s="12"/>
      <c r="C10" s="6" t="s">
        <v>20</v>
      </c>
      <c r="D10" s="6" t="s">
        <v>21</v>
      </c>
      <c r="E10" s="12"/>
    </row>
    <row r="11" spans="1:5" ht="12.75">
      <c r="A11" s="12" t="s">
        <v>16</v>
      </c>
      <c r="B11" s="12"/>
      <c r="C11" s="30">
        <f ca="1">INTERCEPT(INDIRECT($D$9):G992,INDIRECT($C$9):F992)</f>
        <v>-0.008310830949493867</v>
      </c>
      <c r="D11" s="5"/>
      <c r="E11" s="12"/>
    </row>
    <row r="12" spans="1:5" ht="12.75">
      <c r="A12" s="12" t="s">
        <v>17</v>
      </c>
      <c r="B12" s="12"/>
      <c r="C12" s="30">
        <f ca="1">SLOPE(INDIRECT($D$9):G992,INDIRECT($C$9):F992)</f>
        <v>8.494174579030554E-07</v>
      </c>
      <c r="D12" s="5"/>
      <c r="E12" s="12"/>
    </row>
    <row r="13" spans="1:3" ht="12.75">
      <c r="A13" s="12" t="s">
        <v>19</v>
      </c>
      <c r="B13" s="12"/>
      <c r="C13" s="5" t="s">
        <v>14</v>
      </c>
    </row>
    <row r="14" spans="1:3" ht="12.75">
      <c r="A14" s="12"/>
      <c r="B14" s="12"/>
      <c r="C14" s="12"/>
    </row>
    <row r="15" spans="1:6" ht="12.75">
      <c r="A15" s="19" t="s">
        <v>18</v>
      </c>
      <c r="B15" s="12"/>
      <c r="C15" s="20">
        <f>(C7+C11)+(C8+C12)*INT(MAX(F21:F3533))</f>
        <v>57995.658264989965</v>
      </c>
      <c r="E15" s="21" t="s">
        <v>40</v>
      </c>
      <c r="F15" s="18">
        <v>1</v>
      </c>
    </row>
    <row r="16" spans="1:6" ht="12.75">
      <c r="A16" s="23" t="s">
        <v>4</v>
      </c>
      <c r="B16" s="12"/>
      <c r="C16" s="24">
        <f>+C8+C12</f>
        <v>1.474915849417458</v>
      </c>
      <c r="E16" s="21" t="s">
        <v>36</v>
      </c>
      <c r="F16" s="22">
        <f ca="1">NOW()+15018.5+$C$5/24</f>
        <v>59896.788940046295</v>
      </c>
    </row>
    <row r="17" spans="1:6" ht="13.5" thickBot="1">
      <c r="A17" s="21" t="s">
        <v>31</v>
      </c>
      <c r="B17" s="12"/>
      <c r="C17" s="12">
        <f>COUNT(C21:C2191)</f>
        <v>17</v>
      </c>
      <c r="E17" s="21" t="s">
        <v>41</v>
      </c>
      <c r="F17" s="22">
        <f>ROUND(2*(F16-$C$7)/$C$8,0)/2+F15</f>
        <v>21081</v>
      </c>
    </row>
    <row r="18" spans="1:6" ht="14.25" thickBot="1" thickTop="1">
      <c r="A18" s="23" t="s">
        <v>5</v>
      </c>
      <c r="B18" s="12"/>
      <c r="C18" s="26">
        <f>+C15</f>
        <v>57995.658264989965</v>
      </c>
      <c r="D18" s="27">
        <f>+C16</f>
        <v>1.474915849417458</v>
      </c>
      <c r="E18" s="21" t="s">
        <v>37</v>
      </c>
      <c r="F18" s="32">
        <f>ROUND(2*(F16-$C$15)/$C$16,0)/2+F15</f>
        <v>1290</v>
      </c>
    </row>
    <row r="19" spans="5:6" ht="13.5" thickTop="1">
      <c r="E19" s="21" t="s">
        <v>38</v>
      </c>
      <c r="F19" s="25">
        <f>+$C$15+$C$16*F18-15018.5-$C$5/24</f>
        <v>44880.19554407182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52</v>
      </c>
      <c r="I20" s="9" t="s">
        <v>55</v>
      </c>
      <c r="J20" s="9" t="s">
        <v>49</v>
      </c>
      <c r="K20" s="9" t="s">
        <v>47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12</v>
      </c>
      <c r="C21" s="14">
        <f>+C4</f>
        <v>28805.607</v>
      </c>
      <c r="D21" s="14" t="s">
        <v>14</v>
      </c>
      <c r="E21">
        <f aca="true" t="shared" si="0" ref="E21:E26">+(C21-C$7)/C$8</f>
        <v>0</v>
      </c>
      <c r="F21">
        <f aca="true" t="shared" si="1" ref="F21:F37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-0.008310830949493867</v>
      </c>
      <c r="Q21" s="2">
        <f aca="true" t="shared" si="4" ref="Q21:Q26">+C21-15018.5</f>
        <v>13787.107</v>
      </c>
    </row>
    <row r="22" spans="1:17" ht="12.75">
      <c r="A22" s="10" t="s">
        <v>28</v>
      </c>
      <c r="B22" s="11" t="s">
        <v>29</v>
      </c>
      <c r="C22" s="15">
        <v>52750.86</v>
      </c>
      <c r="D22" s="16">
        <v>0.001</v>
      </c>
      <c r="E22">
        <f t="shared" si="0"/>
        <v>16235.005407091257</v>
      </c>
      <c r="F22">
        <f t="shared" si="1"/>
        <v>16235</v>
      </c>
      <c r="G22">
        <f t="shared" si="2"/>
        <v>0.007975000000442378</v>
      </c>
      <c r="K22">
        <f>+G22</f>
        <v>0.007975000000442378</v>
      </c>
      <c r="O22">
        <f t="shared" si="3"/>
        <v>0.005479461479562237</v>
      </c>
      <c r="Q22" s="2">
        <f t="shared" si="4"/>
        <v>37732.36</v>
      </c>
    </row>
    <row r="23" spans="1:17" ht="12.75">
      <c r="A23" s="12" t="s">
        <v>33</v>
      </c>
      <c r="B23" s="13"/>
      <c r="C23" s="14">
        <v>53600.4092</v>
      </c>
      <c r="D23" s="14">
        <v>0.0024</v>
      </c>
      <c r="E23">
        <f t="shared" si="0"/>
        <v>16811.00415956174</v>
      </c>
      <c r="F23">
        <f t="shared" si="1"/>
        <v>16811</v>
      </c>
      <c r="G23">
        <f t="shared" si="2"/>
        <v>0.006135000003268942</v>
      </c>
      <c r="J23">
        <f>+G23</f>
        <v>0.006135000003268942</v>
      </c>
      <c r="O23">
        <f t="shared" si="3"/>
        <v>0.0059687259353143965</v>
      </c>
      <c r="Q23" s="2">
        <f t="shared" si="4"/>
        <v>38581.9092</v>
      </c>
    </row>
    <row r="24" spans="1:17" ht="12.75">
      <c r="A24" s="28" t="s">
        <v>39</v>
      </c>
      <c r="B24" s="29"/>
      <c r="C24" s="14">
        <v>54271.4984</v>
      </c>
      <c r="D24" s="14">
        <v>0.0007</v>
      </c>
      <c r="E24">
        <f t="shared" si="0"/>
        <v>17266.00610882661</v>
      </c>
      <c r="F24">
        <f t="shared" si="1"/>
        <v>17266</v>
      </c>
      <c r="G24">
        <f t="shared" si="2"/>
        <v>0.009009999994304962</v>
      </c>
      <c r="J24">
        <f>+G24</f>
        <v>0.009009999994304962</v>
      </c>
      <c r="O24">
        <f t="shared" si="3"/>
        <v>0.006355210878660287</v>
      </c>
      <c r="Q24" s="2">
        <f t="shared" si="4"/>
        <v>39252.9984</v>
      </c>
    </row>
    <row r="25" spans="1:17" ht="12.75">
      <c r="A25" s="35" t="s">
        <v>43</v>
      </c>
      <c r="B25" s="36" t="s">
        <v>29</v>
      </c>
      <c r="C25" s="35">
        <v>54976.5061</v>
      </c>
      <c r="D25" s="35">
        <v>0.0001</v>
      </c>
      <c r="E25">
        <f t="shared" si="0"/>
        <v>17744.00497655797</v>
      </c>
      <c r="F25">
        <f t="shared" si="1"/>
        <v>17744</v>
      </c>
      <c r="G25">
        <f t="shared" si="2"/>
        <v>0.007339999996474944</v>
      </c>
      <c r="J25">
        <f>+G25</f>
        <v>0.007339999996474944</v>
      </c>
      <c r="O25">
        <f t="shared" si="3"/>
        <v>0.006761232423537947</v>
      </c>
      <c r="Q25" s="2">
        <f t="shared" si="4"/>
        <v>39958.0061</v>
      </c>
    </row>
    <row r="26" spans="1:17" ht="12.75">
      <c r="A26" s="35" t="s">
        <v>44</v>
      </c>
      <c r="B26" s="36" t="s">
        <v>29</v>
      </c>
      <c r="C26" s="35">
        <v>55740.513</v>
      </c>
      <c r="D26" s="35">
        <v>0.0017</v>
      </c>
      <c r="E26">
        <f t="shared" si="0"/>
        <v>18262.005607102783</v>
      </c>
      <c r="F26">
        <f t="shared" si="1"/>
        <v>18262</v>
      </c>
      <c r="G26">
        <f t="shared" si="2"/>
        <v>0.00826999999844702</v>
      </c>
      <c r="J26">
        <f>+G26</f>
        <v>0.00826999999844702</v>
      </c>
      <c r="O26">
        <f t="shared" si="3"/>
        <v>0.00720123066673173</v>
      </c>
      <c r="Q26" s="2">
        <f t="shared" si="4"/>
        <v>40722.013</v>
      </c>
    </row>
    <row r="27" spans="1:17" ht="12.75">
      <c r="A27" s="50" t="s">
        <v>62</v>
      </c>
      <c r="B27" s="52" t="s">
        <v>129</v>
      </c>
      <c r="C27" s="51">
        <v>26618.8</v>
      </c>
      <c r="D27" s="51" t="s">
        <v>55</v>
      </c>
      <c r="E27">
        <f aca="true" t="shared" si="5" ref="E27:E36">+(C27-C$7)/C$8</f>
        <v>-1482.6664587450807</v>
      </c>
      <c r="F27">
        <f t="shared" si="1"/>
        <v>-1482.5</v>
      </c>
      <c r="G27">
        <f aca="true" t="shared" si="6" ref="G27:G36">+C27-(C$7+F27*C$8)</f>
        <v>-0.24551250000149594</v>
      </c>
      <c r="H27">
        <f aca="true" t="shared" si="7" ref="H27:H33">+G27</f>
        <v>-0.24551250000149594</v>
      </c>
      <c r="O27">
        <f aca="true" t="shared" si="8" ref="O27:O36">+C$11+C$12*$F27</f>
        <v>-0.009570092330835146</v>
      </c>
      <c r="Q27" s="2">
        <f aca="true" t="shared" si="9" ref="Q27:Q36">+C27-15018.5</f>
        <v>11600.3</v>
      </c>
    </row>
    <row r="28" spans="1:17" ht="12.75">
      <c r="A28" s="50" t="s">
        <v>62</v>
      </c>
      <c r="B28" s="52" t="s">
        <v>129</v>
      </c>
      <c r="C28" s="51">
        <v>26624.74</v>
      </c>
      <c r="D28" s="51" t="s">
        <v>55</v>
      </c>
      <c r="E28">
        <f t="shared" si="5"/>
        <v>-1478.639108016393</v>
      </c>
      <c r="F28">
        <f t="shared" si="1"/>
        <v>-1478.5</v>
      </c>
      <c r="G28">
        <f t="shared" si="6"/>
        <v>-0.205172499998298</v>
      </c>
      <c r="H28">
        <f t="shared" si="7"/>
        <v>-0.205172499998298</v>
      </c>
      <c r="O28">
        <f t="shared" si="8"/>
        <v>-0.009566694661003534</v>
      </c>
      <c r="Q28" s="2">
        <f t="shared" si="9"/>
        <v>11606.240000000002</v>
      </c>
    </row>
    <row r="29" spans="1:17" ht="12.75">
      <c r="A29" s="50" t="s">
        <v>62</v>
      </c>
      <c r="B29" s="52" t="s">
        <v>29</v>
      </c>
      <c r="C29" s="51">
        <v>26893.87</v>
      </c>
      <c r="D29" s="51" t="s">
        <v>55</v>
      </c>
      <c r="E29">
        <f t="shared" si="5"/>
        <v>-1296.1675757586038</v>
      </c>
      <c r="F29">
        <f t="shared" si="1"/>
        <v>-1296</v>
      </c>
      <c r="G29">
        <f t="shared" si="6"/>
        <v>-0.24716000000262284</v>
      </c>
      <c r="H29">
        <f t="shared" si="7"/>
        <v>-0.24716000000262284</v>
      </c>
      <c r="O29">
        <f t="shared" si="8"/>
        <v>-0.009411675974936227</v>
      </c>
      <c r="Q29" s="2">
        <f t="shared" si="9"/>
        <v>11875.369999999999</v>
      </c>
    </row>
    <row r="30" spans="1:17" ht="12.75">
      <c r="A30" s="50" t="s">
        <v>72</v>
      </c>
      <c r="B30" s="52" t="s">
        <v>29</v>
      </c>
      <c r="C30" s="51">
        <v>28102.072</v>
      </c>
      <c r="D30" s="51" t="s">
        <v>55</v>
      </c>
      <c r="E30">
        <f t="shared" si="5"/>
        <v>-477.0003695128193</v>
      </c>
      <c r="F30">
        <f t="shared" si="1"/>
        <v>-477</v>
      </c>
      <c r="G30">
        <f t="shared" si="6"/>
        <v>-0.0005449999989650678</v>
      </c>
      <c r="H30">
        <f t="shared" si="7"/>
        <v>-0.0005449999989650678</v>
      </c>
      <c r="O30">
        <f t="shared" si="8"/>
        <v>-0.008716003076913625</v>
      </c>
      <c r="Q30" s="2">
        <f t="shared" si="9"/>
        <v>13083.572</v>
      </c>
    </row>
    <row r="31" spans="1:17" ht="12.75">
      <c r="A31" s="50" t="s">
        <v>72</v>
      </c>
      <c r="B31" s="52" t="s">
        <v>29</v>
      </c>
      <c r="C31" s="51">
        <v>28361.636</v>
      </c>
      <c r="D31" s="51" t="s">
        <v>55</v>
      </c>
      <c r="E31">
        <f t="shared" si="5"/>
        <v>-301.014634741664</v>
      </c>
      <c r="F31">
        <f t="shared" si="1"/>
        <v>-301</v>
      </c>
      <c r="G31">
        <f t="shared" si="6"/>
        <v>-0.021585000002232846</v>
      </c>
      <c r="H31">
        <f t="shared" si="7"/>
        <v>-0.021585000002232846</v>
      </c>
      <c r="O31">
        <f t="shared" si="8"/>
        <v>-0.008566505604322688</v>
      </c>
      <c r="Q31" s="2">
        <f t="shared" si="9"/>
        <v>13343.135999999999</v>
      </c>
    </row>
    <row r="32" spans="1:17" ht="12.75">
      <c r="A32" s="50" t="s">
        <v>72</v>
      </c>
      <c r="B32" s="52" t="s">
        <v>29</v>
      </c>
      <c r="C32" s="51">
        <v>28777.579</v>
      </c>
      <c r="D32" s="51" t="s">
        <v>55</v>
      </c>
      <c r="E32">
        <f t="shared" si="5"/>
        <v>-19.00312899387316</v>
      </c>
      <c r="F32">
        <f t="shared" si="1"/>
        <v>-19</v>
      </c>
      <c r="G32">
        <f t="shared" si="6"/>
        <v>-0.004614999998011626</v>
      </c>
      <c r="H32">
        <f t="shared" si="7"/>
        <v>-0.004614999998011626</v>
      </c>
      <c r="O32">
        <f t="shared" si="8"/>
        <v>-0.008326969881194026</v>
      </c>
      <c r="Q32" s="2">
        <f t="shared" si="9"/>
        <v>13759.079000000002</v>
      </c>
    </row>
    <row r="33" spans="1:17" ht="12.75">
      <c r="A33" s="50" t="s">
        <v>72</v>
      </c>
      <c r="B33" s="52" t="s">
        <v>29</v>
      </c>
      <c r="C33" s="51">
        <v>29196.468</v>
      </c>
      <c r="D33" s="51" t="s">
        <v>55</v>
      </c>
      <c r="E33">
        <f t="shared" si="5"/>
        <v>265.0057799941019</v>
      </c>
      <c r="F33">
        <f t="shared" si="1"/>
        <v>265</v>
      </c>
      <c r="G33">
        <f t="shared" si="6"/>
        <v>0.008525000001100125</v>
      </c>
      <c r="H33">
        <f t="shared" si="7"/>
        <v>0.008525000001100125</v>
      </c>
      <c r="O33">
        <f t="shared" si="8"/>
        <v>-0.008085735323149558</v>
      </c>
      <c r="Q33" s="2">
        <f t="shared" si="9"/>
        <v>14177.968</v>
      </c>
    </row>
    <row r="34" spans="1:17" ht="12.75">
      <c r="A34" s="50" t="s">
        <v>106</v>
      </c>
      <c r="B34" s="52" t="s">
        <v>29</v>
      </c>
      <c r="C34" s="51">
        <v>54339.3447</v>
      </c>
      <c r="D34" s="51" t="s">
        <v>55</v>
      </c>
      <c r="E34">
        <f t="shared" si="5"/>
        <v>17312.0062512077</v>
      </c>
      <c r="F34">
        <f t="shared" si="1"/>
        <v>17312</v>
      </c>
      <c r="G34">
        <f t="shared" si="6"/>
        <v>0.00922000000718981</v>
      </c>
      <c r="K34">
        <f>+G34</f>
        <v>0.00922000000718981</v>
      </c>
      <c r="O34">
        <f t="shared" si="8"/>
        <v>0.0063942840817238274</v>
      </c>
      <c r="Q34" s="2">
        <f t="shared" si="9"/>
        <v>39320.8447</v>
      </c>
    </row>
    <row r="35" spans="1:17" ht="12.75">
      <c r="A35" s="50" t="s">
        <v>112</v>
      </c>
      <c r="B35" s="52" t="s">
        <v>129</v>
      </c>
      <c r="C35" s="51">
        <v>54757.4771</v>
      </c>
      <c r="D35" s="51" t="s">
        <v>55</v>
      </c>
      <c r="E35">
        <f t="shared" si="5"/>
        <v>17595.502181481643</v>
      </c>
      <c r="F35">
        <f t="shared" si="1"/>
        <v>17595.5</v>
      </c>
      <c r="G35">
        <f t="shared" si="6"/>
        <v>0.003217500001483131</v>
      </c>
      <c r="K35">
        <f>+G35</f>
        <v>0.003217500001483131</v>
      </c>
      <c r="O35">
        <f t="shared" si="8"/>
        <v>0.006635093931039343</v>
      </c>
      <c r="Q35" s="2">
        <f t="shared" si="9"/>
        <v>39738.9771</v>
      </c>
    </row>
    <row r="36" spans="1:17" ht="12.75">
      <c r="A36" s="50" t="s">
        <v>128</v>
      </c>
      <c r="B36" s="52" t="s">
        <v>29</v>
      </c>
      <c r="C36" s="51">
        <v>55799.5089</v>
      </c>
      <c r="D36" s="51" t="s">
        <v>55</v>
      </c>
      <c r="E36">
        <f t="shared" si="5"/>
        <v>18302.005132499162</v>
      </c>
      <c r="F36">
        <f t="shared" si="1"/>
        <v>18302</v>
      </c>
      <c r="G36">
        <f t="shared" si="6"/>
        <v>0.007570000001578592</v>
      </c>
      <c r="K36">
        <f>+G36</f>
        <v>0.007570000001578592</v>
      </c>
      <c r="O36">
        <f t="shared" si="8"/>
        <v>0.007235207365047852</v>
      </c>
      <c r="Q36" s="2">
        <f t="shared" si="9"/>
        <v>40781.0089</v>
      </c>
    </row>
    <row r="37" spans="1:17" ht="12.75">
      <c r="A37" s="53" t="s">
        <v>130</v>
      </c>
      <c r="B37" s="54" t="s">
        <v>129</v>
      </c>
      <c r="C37" s="55">
        <v>57996.39598000003</v>
      </c>
      <c r="D37" s="55">
        <v>0.0001</v>
      </c>
      <c r="E37">
        <f>+(C37-C$7)/C$8</f>
        <v>19791.505937630325</v>
      </c>
      <c r="F37">
        <f t="shared" si="1"/>
        <v>19791.5</v>
      </c>
      <c r="G37">
        <f>+C37-(C$7+F37*C$8)</f>
        <v>0.008757500036153942</v>
      </c>
      <c r="K37">
        <f>+G37</f>
        <v>0.008757500036153942</v>
      </c>
      <c r="O37">
        <f>+C$11+C$12*$F37</f>
        <v>0.008500414668594452</v>
      </c>
      <c r="Q37" s="2">
        <f>+C37-15018.5</f>
        <v>42977.89598000003</v>
      </c>
    </row>
    <row r="38" spans="3:4" ht="12.75">
      <c r="C38" s="14"/>
      <c r="D38" s="14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</sheetData>
  <sheetProtection/>
  <protectedRanges>
    <protectedRange sqref="A37:D37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0"/>
  <sheetViews>
    <sheetView zoomScalePageLayoutView="0" workbookViewId="0" topLeftCell="A5">
      <selection activeCell="A16" sqref="A16:D25"/>
    </sheetView>
  </sheetViews>
  <sheetFormatPr defaultColWidth="9.140625" defaultRowHeight="12.75"/>
  <cols>
    <col min="1" max="1" width="19.7109375" style="14" customWidth="1"/>
    <col min="2" max="2" width="4.421875" style="12" customWidth="1"/>
    <col min="3" max="3" width="12.7109375" style="14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4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7" t="s">
        <v>45</v>
      </c>
      <c r="I1" s="38" t="s">
        <v>46</v>
      </c>
      <c r="J1" s="39" t="s">
        <v>47</v>
      </c>
    </row>
    <row r="2" spans="9:10" ht="12.75">
      <c r="I2" s="40" t="s">
        <v>48</v>
      </c>
      <c r="J2" s="41" t="s">
        <v>49</v>
      </c>
    </row>
    <row r="3" spans="1:10" ht="12.75">
      <c r="A3" s="42" t="s">
        <v>50</v>
      </c>
      <c r="I3" s="40" t="s">
        <v>51</v>
      </c>
      <c r="J3" s="41" t="s">
        <v>52</v>
      </c>
    </row>
    <row r="4" spans="9:10" ht="12.75">
      <c r="I4" s="40" t="s">
        <v>53</v>
      </c>
      <c r="J4" s="41" t="s">
        <v>52</v>
      </c>
    </row>
    <row r="5" spans="9:10" ht="13.5" thickBot="1">
      <c r="I5" s="43" t="s">
        <v>54</v>
      </c>
      <c r="J5" s="44" t="s">
        <v>55</v>
      </c>
    </row>
    <row r="10" ht="13.5" thickBot="1"/>
    <row r="11" spans="1:16" ht="12.75" customHeight="1" thickBot="1">
      <c r="A11" s="14" t="str">
        <f aca="true" t="shared" si="0" ref="A11:A25">P11</f>
        <v>IBVS 5502 </v>
      </c>
      <c r="B11" s="5" t="str">
        <f aca="true" t="shared" si="1" ref="B11:B25">IF(H11=INT(H11),"I","II")</f>
        <v>I</v>
      </c>
      <c r="C11" s="14">
        <f aca="true" t="shared" si="2" ref="C11:C25">1*G11</f>
        <v>52750.86</v>
      </c>
      <c r="D11" s="12" t="str">
        <f aca="true" t="shared" si="3" ref="D11:D25">VLOOKUP(F11,I$1:J$5,2,FALSE)</f>
        <v>vis</v>
      </c>
      <c r="E11" s="45">
        <f>VLOOKUP(C11,A!C$21:E$973,3,FALSE)</f>
        <v>16235.005407091257</v>
      </c>
      <c r="F11" s="5" t="s">
        <v>54</v>
      </c>
      <c r="G11" s="12" t="str">
        <f aca="true" t="shared" si="4" ref="G11:G25">MID(I11,3,LEN(I11)-3)</f>
        <v>52750.86</v>
      </c>
      <c r="H11" s="14">
        <f aca="true" t="shared" si="5" ref="H11:H25">1*K11</f>
        <v>16235</v>
      </c>
      <c r="I11" s="46" t="s">
        <v>82</v>
      </c>
      <c r="J11" s="47" t="s">
        <v>83</v>
      </c>
      <c r="K11" s="46">
        <v>16235</v>
      </c>
      <c r="L11" s="46" t="s">
        <v>84</v>
      </c>
      <c r="M11" s="47" t="s">
        <v>85</v>
      </c>
      <c r="N11" s="47" t="s">
        <v>86</v>
      </c>
      <c r="O11" s="48" t="s">
        <v>87</v>
      </c>
      <c r="P11" s="49" t="s">
        <v>88</v>
      </c>
    </row>
    <row r="12" spans="1:16" ht="12.75" customHeight="1" thickBot="1">
      <c r="A12" s="14" t="str">
        <f t="shared" si="0"/>
        <v>BAVM 178 </v>
      </c>
      <c r="B12" s="5" t="str">
        <f t="shared" si="1"/>
        <v>I</v>
      </c>
      <c r="C12" s="14">
        <f t="shared" si="2"/>
        <v>53600.4092</v>
      </c>
      <c r="D12" s="12" t="str">
        <f t="shared" si="3"/>
        <v>vis</v>
      </c>
      <c r="E12" s="45">
        <f>VLOOKUP(C12,A!C$21:E$973,3,FALSE)</f>
        <v>16811.00415956174</v>
      </c>
      <c r="F12" s="5" t="s">
        <v>54</v>
      </c>
      <c r="G12" s="12" t="str">
        <f t="shared" si="4"/>
        <v>53600.4092</v>
      </c>
      <c r="H12" s="14">
        <f t="shared" si="5"/>
        <v>16811</v>
      </c>
      <c r="I12" s="46" t="s">
        <v>89</v>
      </c>
      <c r="J12" s="47" t="s">
        <v>90</v>
      </c>
      <c r="K12" s="46">
        <v>16811</v>
      </c>
      <c r="L12" s="46" t="s">
        <v>91</v>
      </c>
      <c r="M12" s="47" t="s">
        <v>92</v>
      </c>
      <c r="N12" s="47" t="s">
        <v>93</v>
      </c>
      <c r="O12" s="48" t="s">
        <v>94</v>
      </c>
      <c r="P12" s="49" t="s">
        <v>95</v>
      </c>
    </row>
    <row r="13" spans="1:16" ht="12.75" customHeight="1" thickBot="1">
      <c r="A13" s="14" t="str">
        <f t="shared" si="0"/>
        <v>BAVM 186 </v>
      </c>
      <c r="B13" s="5" t="str">
        <f t="shared" si="1"/>
        <v>I</v>
      </c>
      <c r="C13" s="14">
        <f t="shared" si="2"/>
        <v>54271.4984</v>
      </c>
      <c r="D13" s="12" t="str">
        <f t="shared" si="3"/>
        <v>vis</v>
      </c>
      <c r="E13" s="45">
        <f>VLOOKUP(C13,A!C$21:E$973,3,FALSE)</f>
        <v>17266.00610882661</v>
      </c>
      <c r="F13" s="5" t="s">
        <v>54</v>
      </c>
      <c r="G13" s="12" t="str">
        <f t="shared" si="4"/>
        <v>54271.4984</v>
      </c>
      <c r="H13" s="14">
        <f t="shared" si="5"/>
        <v>17266</v>
      </c>
      <c r="I13" s="46" t="s">
        <v>96</v>
      </c>
      <c r="J13" s="47" t="s">
        <v>97</v>
      </c>
      <c r="K13" s="46">
        <v>17266</v>
      </c>
      <c r="L13" s="46" t="s">
        <v>98</v>
      </c>
      <c r="M13" s="47" t="s">
        <v>92</v>
      </c>
      <c r="N13" s="47" t="s">
        <v>99</v>
      </c>
      <c r="O13" s="48" t="s">
        <v>100</v>
      </c>
      <c r="P13" s="49" t="s">
        <v>101</v>
      </c>
    </row>
    <row r="14" spans="1:16" ht="12.75" customHeight="1" thickBot="1">
      <c r="A14" s="14" t="str">
        <f t="shared" si="0"/>
        <v>BAVM 209 </v>
      </c>
      <c r="B14" s="5" t="str">
        <f t="shared" si="1"/>
        <v>I</v>
      </c>
      <c r="C14" s="14">
        <f t="shared" si="2"/>
        <v>54976.5061</v>
      </c>
      <c r="D14" s="12" t="str">
        <f t="shared" si="3"/>
        <v>vis</v>
      </c>
      <c r="E14" s="45">
        <f>VLOOKUP(C14,A!C$21:E$973,3,FALSE)</f>
        <v>17744.00497655797</v>
      </c>
      <c r="F14" s="5" t="s">
        <v>54</v>
      </c>
      <c r="G14" s="12" t="str">
        <f t="shared" si="4"/>
        <v>54976.5061</v>
      </c>
      <c r="H14" s="14">
        <f t="shared" si="5"/>
        <v>17744</v>
      </c>
      <c r="I14" s="46" t="s">
        <v>113</v>
      </c>
      <c r="J14" s="47" t="s">
        <v>114</v>
      </c>
      <c r="K14" s="46" t="s">
        <v>115</v>
      </c>
      <c r="L14" s="46" t="s">
        <v>116</v>
      </c>
      <c r="M14" s="47" t="s">
        <v>92</v>
      </c>
      <c r="N14" s="47" t="s">
        <v>93</v>
      </c>
      <c r="O14" s="48" t="s">
        <v>117</v>
      </c>
      <c r="P14" s="49" t="s">
        <v>118</v>
      </c>
    </row>
    <row r="15" spans="1:16" ht="12.75" customHeight="1" thickBot="1">
      <c r="A15" s="14" t="str">
        <f t="shared" si="0"/>
        <v>BAVM 220 </v>
      </c>
      <c r="B15" s="5" t="str">
        <f t="shared" si="1"/>
        <v>I</v>
      </c>
      <c r="C15" s="14">
        <f t="shared" si="2"/>
        <v>55740.513</v>
      </c>
      <c r="D15" s="12" t="str">
        <f t="shared" si="3"/>
        <v>vis</v>
      </c>
      <c r="E15" s="45">
        <f>VLOOKUP(C15,A!C$21:E$973,3,FALSE)</f>
        <v>18262.005607102783</v>
      </c>
      <c r="F15" s="5" t="s">
        <v>54</v>
      </c>
      <c r="G15" s="12" t="str">
        <f t="shared" si="4"/>
        <v>55740.5130</v>
      </c>
      <c r="H15" s="14">
        <f t="shared" si="5"/>
        <v>18262</v>
      </c>
      <c r="I15" s="46" t="s">
        <v>119</v>
      </c>
      <c r="J15" s="47" t="s">
        <v>120</v>
      </c>
      <c r="K15" s="46" t="s">
        <v>121</v>
      </c>
      <c r="L15" s="46" t="s">
        <v>122</v>
      </c>
      <c r="M15" s="47" t="s">
        <v>92</v>
      </c>
      <c r="N15" s="47" t="s">
        <v>99</v>
      </c>
      <c r="O15" s="48" t="s">
        <v>100</v>
      </c>
      <c r="P15" s="49" t="s">
        <v>123</v>
      </c>
    </row>
    <row r="16" spans="1:16" ht="12.75" customHeight="1" thickBot="1">
      <c r="A16" s="14" t="str">
        <f t="shared" si="0"/>
        <v> PZ 4.268 </v>
      </c>
      <c r="B16" s="5" t="str">
        <f t="shared" si="1"/>
        <v>II</v>
      </c>
      <c r="C16" s="14">
        <f t="shared" si="2"/>
        <v>26618.8</v>
      </c>
      <c r="D16" s="12" t="str">
        <f t="shared" si="3"/>
        <v>vis</v>
      </c>
      <c r="E16" s="45">
        <f>VLOOKUP(C16,A!C$21:E$973,3,FALSE)</f>
        <v>-1482.6664587450807</v>
      </c>
      <c r="F16" s="5" t="s">
        <v>54</v>
      </c>
      <c r="G16" s="12" t="str">
        <f t="shared" si="4"/>
        <v>26618.80</v>
      </c>
      <c r="H16" s="14">
        <f t="shared" si="5"/>
        <v>-1482.5</v>
      </c>
      <c r="I16" s="46" t="s">
        <v>57</v>
      </c>
      <c r="J16" s="47" t="s">
        <v>58</v>
      </c>
      <c r="K16" s="46">
        <v>-1482.5</v>
      </c>
      <c r="L16" s="46" t="s">
        <v>59</v>
      </c>
      <c r="M16" s="47" t="s">
        <v>60</v>
      </c>
      <c r="N16" s="47"/>
      <c r="O16" s="48" t="s">
        <v>61</v>
      </c>
      <c r="P16" s="48" t="s">
        <v>62</v>
      </c>
    </row>
    <row r="17" spans="1:16" ht="12.75" customHeight="1" thickBot="1">
      <c r="A17" s="14" t="str">
        <f t="shared" si="0"/>
        <v> PZ 4.268 </v>
      </c>
      <c r="B17" s="5" t="str">
        <f t="shared" si="1"/>
        <v>II</v>
      </c>
      <c r="C17" s="14">
        <f t="shared" si="2"/>
        <v>26624.74</v>
      </c>
      <c r="D17" s="12" t="str">
        <f t="shared" si="3"/>
        <v>vis</v>
      </c>
      <c r="E17" s="45">
        <f>VLOOKUP(C17,A!C$21:E$973,3,FALSE)</f>
        <v>-1478.639108016393</v>
      </c>
      <c r="F17" s="5" t="s">
        <v>54</v>
      </c>
      <c r="G17" s="12" t="str">
        <f t="shared" si="4"/>
        <v>26624.74</v>
      </c>
      <c r="H17" s="14">
        <f t="shared" si="5"/>
        <v>-1478.5</v>
      </c>
      <c r="I17" s="46" t="s">
        <v>63</v>
      </c>
      <c r="J17" s="47" t="s">
        <v>64</v>
      </c>
      <c r="K17" s="46">
        <v>-1478.5</v>
      </c>
      <c r="L17" s="46" t="s">
        <v>65</v>
      </c>
      <c r="M17" s="47" t="s">
        <v>60</v>
      </c>
      <c r="N17" s="47"/>
      <c r="O17" s="48" t="s">
        <v>61</v>
      </c>
      <c r="P17" s="48" t="s">
        <v>62</v>
      </c>
    </row>
    <row r="18" spans="1:16" ht="12.75" customHeight="1" thickBot="1">
      <c r="A18" s="14" t="str">
        <f t="shared" si="0"/>
        <v> PZ 4.268 </v>
      </c>
      <c r="B18" s="5" t="str">
        <f t="shared" si="1"/>
        <v>I</v>
      </c>
      <c r="C18" s="14">
        <f t="shared" si="2"/>
        <v>26893.87</v>
      </c>
      <c r="D18" s="12" t="str">
        <f t="shared" si="3"/>
        <v>vis</v>
      </c>
      <c r="E18" s="45">
        <f>VLOOKUP(C18,A!C$21:E$973,3,FALSE)</f>
        <v>-1296.1675757586038</v>
      </c>
      <c r="F18" s="5" t="s">
        <v>54</v>
      </c>
      <c r="G18" s="12" t="str">
        <f t="shared" si="4"/>
        <v>26893.87</v>
      </c>
      <c r="H18" s="14">
        <f t="shared" si="5"/>
        <v>-1296</v>
      </c>
      <c r="I18" s="46" t="s">
        <v>66</v>
      </c>
      <c r="J18" s="47" t="s">
        <v>67</v>
      </c>
      <c r="K18" s="46">
        <v>-1296</v>
      </c>
      <c r="L18" s="46" t="s">
        <v>59</v>
      </c>
      <c r="M18" s="47" t="s">
        <v>60</v>
      </c>
      <c r="N18" s="47"/>
      <c r="O18" s="48" t="s">
        <v>61</v>
      </c>
      <c r="P18" s="48" t="s">
        <v>62</v>
      </c>
    </row>
    <row r="19" spans="1:16" ht="12.75" customHeight="1" thickBot="1">
      <c r="A19" s="14" t="str">
        <f t="shared" si="0"/>
        <v> AAAN 11.5.39 </v>
      </c>
      <c r="B19" s="5" t="str">
        <f t="shared" si="1"/>
        <v>I</v>
      </c>
      <c r="C19" s="14">
        <f t="shared" si="2"/>
        <v>28102.072</v>
      </c>
      <c r="D19" s="12" t="str">
        <f t="shared" si="3"/>
        <v>vis</v>
      </c>
      <c r="E19" s="45">
        <f>VLOOKUP(C19,A!C$21:E$973,3,FALSE)</f>
        <v>-477.0003695128193</v>
      </c>
      <c r="F19" s="5" t="s">
        <v>54</v>
      </c>
      <c r="G19" s="12" t="str">
        <f t="shared" si="4"/>
        <v>28102.072</v>
      </c>
      <c r="H19" s="14">
        <f t="shared" si="5"/>
        <v>-477</v>
      </c>
      <c r="I19" s="46" t="s">
        <v>68</v>
      </c>
      <c r="J19" s="47" t="s">
        <v>69</v>
      </c>
      <c r="K19" s="46">
        <v>-477</v>
      </c>
      <c r="L19" s="46" t="s">
        <v>70</v>
      </c>
      <c r="M19" s="47" t="s">
        <v>56</v>
      </c>
      <c r="N19" s="47"/>
      <c r="O19" s="48" t="s">
        <v>71</v>
      </c>
      <c r="P19" s="48" t="s">
        <v>72</v>
      </c>
    </row>
    <row r="20" spans="1:16" ht="12.75" customHeight="1" thickBot="1">
      <c r="A20" s="14" t="str">
        <f t="shared" si="0"/>
        <v> AAAN 11.5.39 </v>
      </c>
      <c r="B20" s="5" t="str">
        <f t="shared" si="1"/>
        <v>I</v>
      </c>
      <c r="C20" s="14">
        <f t="shared" si="2"/>
        <v>28361.636</v>
      </c>
      <c r="D20" s="12" t="str">
        <f t="shared" si="3"/>
        <v>vis</v>
      </c>
      <c r="E20" s="45">
        <f>VLOOKUP(C20,A!C$21:E$973,3,FALSE)</f>
        <v>-301.014634741664</v>
      </c>
      <c r="F20" s="5" t="s">
        <v>54</v>
      </c>
      <c r="G20" s="12" t="str">
        <f t="shared" si="4"/>
        <v>28361.636</v>
      </c>
      <c r="H20" s="14">
        <f t="shared" si="5"/>
        <v>-301</v>
      </c>
      <c r="I20" s="46" t="s">
        <v>73</v>
      </c>
      <c r="J20" s="47" t="s">
        <v>74</v>
      </c>
      <c r="K20" s="46">
        <v>-301</v>
      </c>
      <c r="L20" s="46" t="s">
        <v>75</v>
      </c>
      <c r="M20" s="47" t="s">
        <v>56</v>
      </c>
      <c r="N20" s="47"/>
      <c r="O20" s="48" t="s">
        <v>71</v>
      </c>
      <c r="P20" s="48" t="s">
        <v>72</v>
      </c>
    </row>
    <row r="21" spans="1:16" ht="12.75" customHeight="1" thickBot="1">
      <c r="A21" s="14" t="str">
        <f t="shared" si="0"/>
        <v> AAAN 11.5.39 </v>
      </c>
      <c r="B21" s="5" t="str">
        <f t="shared" si="1"/>
        <v>I</v>
      </c>
      <c r="C21" s="14">
        <f t="shared" si="2"/>
        <v>28777.579</v>
      </c>
      <c r="D21" s="12" t="str">
        <f t="shared" si="3"/>
        <v>vis</v>
      </c>
      <c r="E21" s="45">
        <f>VLOOKUP(C21,A!C$21:E$973,3,FALSE)</f>
        <v>-19.00312899387316</v>
      </c>
      <c r="F21" s="5" t="s">
        <v>54</v>
      </c>
      <c r="G21" s="12" t="str">
        <f t="shared" si="4"/>
        <v>28777.579</v>
      </c>
      <c r="H21" s="14">
        <f t="shared" si="5"/>
        <v>-19</v>
      </c>
      <c r="I21" s="46" t="s">
        <v>76</v>
      </c>
      <c r="J21" s="47" t="s">
        <v>77</v>
      </c>
      <c r="K21" s="46">
        <v>-19</v>
      </c>
      <c r="L21" s="46" t="s">
        <v>78</v>
      </c>
      <c r="M21" s="47" t="s">
        <v>56</v>
      </c>
      <c r="N21" s="47"/>
      <c r="O21" s="48" t="s">
        <v>71</v>
      </c>
      <c r="P21" s="48" t="s">
        <v>72</v>
      </c>
    </row>
    <row r="22" spans="1:16" ht="12.75" customHeight="1" thickBot="1">
      <c r="A22" s="14" t="str">
        <f t="shared" si="0"/>
        <v> AAAN 11.5.39 </v>
      </c>
      <c r="B22" s="5" t="str">
        <f t="shared" si="1"/>
        <v>I</v>
      </c>
      <c r="C22" s="14">
        <f t="shared" si="2"/>
        <v>29196.468</v>
      </c>
      <c r="D22" s="12" t="str">
        <f t="shared" si="3"/>
        <v>vis</v>
      </c>
      <c r="E22" s="45">
        <f>VLOOKUP(C22,A!C$21:E$973,3,FALSE)</f>
        <v>265.0057799941019</v>
      </c>
      <c r="F22" s="5" t="s">
        <v>54</v>
      </c>
      <c r="G22" s="12" t="str">
        <f t="shared" si="4"/>
        <v>29196.468</v>
      </c>
      <c r="H22" s="14">
        <f t="shared" si="5"/>
        <v>265</v>
      </c>
      <c r="I22" s="46" t="s">
        <v>79</v>
      </c>
      <c r="J22" s="47" t="s">
        <v>80</v>
      </c>
      <c r="K22" s="46">
        <v>265</v>
      </c>
      <c r="L22" s="46" t="s">
        <v>81</v>
      </c>
      <c r="M22" s="47" t="s">
        <v>56</v>
      </c>
      <c r="N22" s="47"/>
      <c r="O22" s="48" t="s">
        <v>71</v>
      </c>
      <c r="P22" s="48" t="s">
        <v>72</v>
      </c>
    </row>
    <row r="23" spans="1:16" ht="12.75" customHeight="1" thickBot="1">
      <c r="A23" s="14" t="str">
        <f t="shared" si="0"/>
        <v>BAVM 193 </v>
      </c>
      <c r="B23" s="5" t="str">
        <f t="shared" si="1"/>
        <v>I</v>
      </c>
      <c r="C23" s="14">
        <f t="shared" si="2"/>
        <v>54339.3447</v>
      </c>
      <c r="D23" s="12" t="str">
        <f t="shared" si="3"/>
        <v>vis</v>
      </c>
      <c r="E23" s="45">
        <f>VLOOKUP(C23,A!C$21:E$973,3,FALSE)</f>
        <v>17312.0062512077</v>
      </c>
      <c r="F23" s="5" t="s">
        <v>54</v>
      </c>
      <c r="G23" s="12" t="str">
        <f t="shared" si="4"/>
        <v>54339.3447</v>
      </c>
      <c r="H23" s="14">
        <f t="shared" si="5"/>
        <v>17312</v>
      </c>
      <c r="I23" s="46" t="s">
        <v>102</v>
      </c>
      <c r="J23" s="47" t="s">
        <v>103</v>
      </c>
      <c r="K23" s="46" t="s">
        <v>104</v>
      </c>
      <c r="L23" s="46" t="s">
        <v>105</v>
      </c>
      <c r="M23" s="47" t="s">
        <v>92</v>
      </c>
      <c r="N23" s="47" t="s">
        <v>99</v>
      </c>
      <c r="O23" s="48" t="s">
        <v>100</v>
      </c>
      <c r="P23" s="49" t="s">
        <v>106</v>
      </c>
    </row>
    <row r="24" spans="1:16" ht="12.75" customHeight="1" thickBot="1">
      <c r="A24" s="14" t="str">
        <f t="shared" si="0"/>
        <v>BAVM 203 </v>
      </c>
      <c r="B24" s="5" t="str">
        <f t="shared" si="1"/>
        <v>II</v>
      </c>
      <c r="C24" s="14">
        <f t="shared" si="2"/>
        <v>54757.4771</v>
      </c>
      <c r="D24" s="12" t="str">
        <f t="shared" si="3"/>
        <v>vis</v>
      </c>
      <c r="E24" s="45">
        <f>VLOOKUP(C24,A!C$21:E$973,3,FALSE)</f>
        <v>17595.502181481643</v>
      </c>
      <c r="F24" s="5" t="s">
        <v>54</v>
      </c>
      <c r="G24" s="12" t="str">
        <f t="shared" si="4"/>
        <v>54757.4771</v>
      </c>
      <c r="H24" s="14">
        <f t="shared" si="5"/>
        <v>17595.5</v>
      </c>
      <c r="I24" s="46" t="s">
        <v>107</v>
      </c>
      <c r="J24" s="47" t="s">
        <v>108</v>
      </c>
      <c r="K24" s="46" t="s">
        <v>109</v>
      </c>
      <c r="L24" s="46" t="s">
        <v>110</v>
      </c>
      <c r="M24" s="47" t="s">
        <v>92</v>
      </c>
      <c r="N24" s="47" t="s">
        <v>99</v>
      </c>
      <c r="O24" s="48" t="s">
        <v>111</v>
      </c>
      <c r="P24" s="49" t="s">
        <v>112</v>
      </c>
    </row>
    <row r="25" spans="1:16" ht="12.75" customHeight="1" thickBot="1">
      <c r="A25" s="14" t="str">
        <f t="shared" si="0"/>
        <v>BAVM 225 </v>
      </c>
      <c r="B25" s="5" t="str">
        <f t="shared" si="1"/>
        <v>I</v>
      </c>
      <c r="C25" s="14">
        <f t="shared" si="2"/>
        <v>55799.5089</v>
      </c>
      <c r="D25" s="12" t="str">
        <f t="shared" si="3"/>
        <v>vis</v>
      </c>
      <c r="E25" s="45">
        <f>VLOOKUP(C25,A!C$21:E$973,3,FALSE)</f>
        <v>18302.005132499162</v>
      </c>
      <c r="F25" s="5" t="s">
        <v>54</v>
      </c>
      <c r="G25" s="12" t="str">
        <f t="shared" si="4"/>
        <v>55799.5089</v>
      </c>
      <c r="H25" s="14">
        <f t="shared" si="5"/>
        <v>18302</v>
      </c>
      <c r="I25" s="46" t="s">
        <v>124</v>
      </c>
      <c r="J25" s="47" t="s">
        <v>125</v>
      </c>
      <c r="K25" s="46" t="s">
        <v>126</v>
      </c>
      <c r="L25" s="46" t="s">
        <v>127</v>
      </c>
      <c r="M25" s="47" t="s">
        <v>92</v>
      </c>
      <c r="N25" s="47" t="s">
        <v>99</v>
      </c>
      <c r="O25" s="48" t="s">
        <v>100</v>
      </c>
      <c r="P25" s="49" t="s">
        <v>128</v>
      </c>
    </row>
    <row r="26" spans="2:6" ht="12.75">
      <c r="B26" s="5"/>
      <c r="E26" s="45"/>
      <c r="F26" s="5"/>
    </row>
    <row r="27" spans="2:6" ht="12.75">
      <c r="B27" s="5"/>
      <c r="E27" s="45"/>
      <c r="F27" s="5"/>
    </row>
    <row r="28" spans="2:6" ht="12.75">
      <c r="B28" s="5"/>
      <c r="E28" s="45"/>
      <c r="F28" s="5"/>
    </row>
    <row r="29" spans="2:6" ht="12.75">
      <c r="B29" s="5"/>
      <c r="E29" s="45"/>
      <c r="F29" s="5"/>
    </row>
    <row r="30" spans="2:6" ht="12.75">
      <c r="B30" s="5"/>
      <c r="E30" s="45"/>
      <c r="F30" s="5"/>
    </row>
    <row r="31" spans="2:6" ht="12.75">
      <c r="B31" s="5"/>
      <c r="E31" s="45"/>
      <c r="F31" s="5"/>
    </row>
    <row r="32" spans="2:6" ht="12.75">
      <c r="B32" s="5"/>
      <c r="E32" s="45"/>
      <c r="F32" s="5"/>
    </row>
    <row r="33" spans="2:6" ht="12.75">
      <c r="B33" s="5"/>
      <c r="E33" s="45"/>
      <c r="F33" s="5"/>
    </row>
    <row r="34" spans="2:6" ht="12.75">
      <c r="B34" s="5"/>
      <c r="E34" s="45"/>
      <c r="F34" s="5"/>
    </row>
    <row r="35" spans="2:6" ht="12.75">
      <c r="B35" s="5"/>
      <c r="E35" s="45"/>
      <c r="F35" s="5"/>
    </row>
    <row r="36" spans="2:6" ht="12.75">
      <c r="B36" s="5"/>
      <c r="E36" s="45"/>
      <c r="F36" s="5"/>
    </row>
    <row r="37" spans="2:6" ht="12.75">
      <c r="B37" s="5"/>
      <c r="E37" s="45"/>
      <c r="F37" s="5"/>
    </row>
    <row r="38" spans="2:6" ht="12.75">
      <c r="B38" s="5"/>
      <c r="E38" s="45"/>
      <c r="F38" s="5"/>
    </row>
    <row r="39" spans="2:6" ht="12.75">
      <c r="B39" s="5"/>
      <c r="E39" s="45"/>
      <c r="F39" s="5"/>
    </row>
    <row r="40" spans="2:6" ht="12.75">
      <c r="B40" s="5"/>
      <c r="E40" s="45"/>
      <c r="F40" s="5"/>
    </row>
    <row r="41" spans="2:6" ht="12.75">
      <c r="B41" s="5"/>
      <c r="E41" s="45"/>
      <c r="F41" s="5"/>
    </row>
    <row r="42" spans="2:6" ht="12.75">
      <c r="B42" s="5"/>
      <c r="E42" s="45"/>
      <c r="F42" s="5"/>
    </row>
    <row r="43" spans="2:6" ht="12.75">
      <c r="B43" s="5"/>
      <c r="E43" s="45"/>
      <c r="F43" s="5"/>
    </row>
    <row r="44" spans="2:6" ht="12.75">
      <c r="B44" s="5"/>
      <c r="E44" s="45"/>
      <c r="F44" s="5"/>
    </row>
    <row r="45" spans="2:6" ht="12.75">
      <c r="B45" s="5"/>
      <c r="E45" s="45"/>
      <c r="F45" s="5"/>
    </row>
    <row r="46" spans="2:6" ht="12.75">
      <c r="B46" s="5"/>
      <c r="E46" s="45"/>
      <c r="F46" s="5"/>
    </row>
    <row r="47" spans="2:6" ht="12.75">
      <c r="B47" s="5"/>
      <c r="E47" s="45"/>
      <c r="F47" s="5"/>
    </row>
    <row r="48" spans="2:6" ht="12.75">
      <c r="B48" s="5"/>
      <c r="E48" s="45"/>
      <c r="F48" s="5"/>
    </row>
    <row r="49" spans="2:6" ht="12.75">
      <c r="B49" s="5"/>
      <c r="E49" s="45"/>
      <c r="F49" s="5"/>
    </row>
    <row r="50" spans="2:6" ht="12.75">
      <c r="B50" s="5"/>
      <c r="E50" s="45"/>
      <c r="F50" s="5"/>
    </row>
    <row r="51" spans="2:6" ht="12.75">
      <c r="B51" s="5"/>
      <c r="E51" s="45"/>
      <c r="F51" s="5"/>
    </row>
    <row r="52" spans="2:6" ht="12.75">
      <c r="B52" s="5"/>
      <c r="E52" s="45"/>
      <c r="F52" s="5"/>
    </row>
    <row r="53" spans="2:6" ht="12.75">
      <c r="B53" s="5"/>
      <c r="E53" s="45"/>
      <c r="F53" s="5"/>
    </row>
    <row r="54" spans="2:6" ht="12.75">
      <c r="B54" s="5"/>
      <c r="E54" s="45"/>
      <c r="F54" s="5"/>
    </row>
    <row r="55" spans="2:6" ht="12.75">
      <c r="B55" s="5"/>
      <c r="E55" s="45"/>
      <c r="F55" s="5"/>
    </row>
    <row r="56" spans="2:6" ht="12.75">
      <c r="B56" s="5"/>
      <c r="E56" s="45"/>
      <c r="F56" s="5"/>
    </row>
    <row r="57" spans="2:6" ht="12.75">
      <c r="B57" s="5"/>
      <c r="E57" s="45"/>
      <c r="F57" s="5"/>
    </row>
    <row r="58" spans="2:6" ht="12.75">
      <c r="B58" s="5"/>
      <c r="E58" s="45"/>
      <c r="F58" s="5"/>
    </row>
    <row r="59" spans="2:6" ht="12.75">
      <c r="B59" s="5"/>
      <c r="E59" s="45"/>
      <c r="F59" s="5"/>
    </row>
    <row r="60" spans="2:6" ht="12.75">
      <c r="B60" s="5"/>
      <c r="E60" s="45"/>
      <c r="F60" s="5"/>
    </row>
    <row r="61" spans="2:6" ht="12.75">
      <c r="B61" s="5"/>
      <c r="E61" s="45"/>
      <c r="F61" s="5"/>
    </row>
    <row r="62" spans="2:6" ht="12.75">
      <c r="B62" s="5"/>
      <c r="E62" s="45"/>
      <c r="F62" s="5"/>
    </row>
    <row r="63" spans="2:6" ht="12.75">
      <c r="B63" s="5"/>
      <c r="E63" s="45"/>
      <c r="F63" s="5"/>
    </row>
    <row r="64" spans="2:6" ht="12.75">
      <c r="B64" s="5"/>
      <c r="E64" s="45"/>
      <c r="F64" s="5"/>
    </row>
    <row r="65" spans="2:6" ht="12.75">
      <c r="B65" s="5"/>
      <c r="E65" s="45"/>
      <c r="F65" s="5"/>
    </row>
    <row r="66" spans="2:6" ht="12.75">
      <c r="B66" s="5"/>
      <c r="E66" s="45"/>
      <c r="F66" s="5"/>
    </row>
    <row r="67" spans="2:6" ht="12.75">
      <c r="B67" s="5"/>
      <c r="E67" s="45"/>
      <c r="F67" s="5"/>
    </row>
    <row r="68" spans="2:6" ht="12.75">
      <c r="B68" s="5"/>
      <c r="E68" s="45"/>
      <c r="F68" s="5"/>
    </row>
    <row r="69" spans="2:6" ht="12.75">
      <c r="B69" s="5"/>
      <c r="E69" s="45"/>
      <c r="F69" s="5"/>
    </row>
    <row r="70" spans="2:6" ht="12.75">
      <c r="B70" s="5"/>
      <c r="E70" s="45"/>
      <c r="F70" s="5"/>
    </row>
    <row r="71" spans="2:6" ht="12.75">
      <c r="B71" s="5"/>
      <c r="E71" s="45"/>
      <c r="F71" s="5"/>
    </row>
    <row r="72" spans="2:6" ht="12.75">
      <c r="B72" s="5"/>
      <c r="E72" s="45"/>
      <c r="F72" s="5"/>
    </row>
    <row r="73" spans="2:6" ht="12.75">
      <c r="B73" s="5"/>
      <c r="E73" s="45"/>
      <c r="F73" s="5"/>
    </row>
    <row r="74" spans="2:6" ht="12.75">
      <c r="B74" s="5"/>
      <c r="E74" s="45"/>
      <c r="F74" s="5"/>
    </row>
    <row r="75" spans="2:6" ht="12.75">
      <c r="B75" s="5"/>
      <c r="E75" s="45"/>
      <c r="F75" s="5"/>
    </row>
    <row r="76" spans="2:6" ht="12.75">
      <c r="B76" s="5"/>
      <c r="E76" s="45"/>
      <c r="F76" s="5"/>
    </row>
    <row r="77" spans="2:6" ht="12.75">
      <c r="B77" s="5"/>
      <c r="E77" s="45"/>
      <c r="F77" s="5"/>
    </row>
    <row r="78" spans="2:6" ht="12.75">
      <c r="B78" s="5"/>
      <c r="E78" s="45"/>
      <c r="F78" s="5"/>
    </row>
    <row r="79" spans="2:6" ht="12.75">
      <c r="B79" s="5"/>
      <c r="E79" s="45"/>
      <c r="F79" s="5"/>
    </row>
    <row r="80" spans="2:6" ht="12.75">
      <c r="B80" s="5"/>
      <c r="E80" s="45"/>
      <c r="F80" s="5"/>
    </row>
    <row r="81" spans="2:6" ht="12.75">
      <c r="B81" s="5"/>
      <c r="E81" s="45"/>
      <c r="F81" s="5"/>
    </row>
    <row r="82" spans="2:6" ht="12.75">
      <c r="B82" s="5"/>
      <c r="E82" s="45"/>
      <c r="F82" s="5"/>
    </row>
    <row r="83" spans="2:6" ht="12.75">
      <c r="B83" s="5"/>
      <c r="E83" s="45"/>
      <c r="F83" s="5"/>
    </row>
    <row r="84" spans="2:6" ht="12.75">
      <c r="B84" s="5"/>
      <c r="E84" s="45"/>
      <c r="F84" s="5"/>
    </row>
    <row r="85" spans="2:6" ht="12.75">
      <c r="B85" s="5"/>
      <c r="E85" s="45"/>
      <c r="F85" s="5"/>
    </row>
    <row r="86" spans="2:6" ht="12.75">
      <c r="B86" s="5"/>
      <c r="E86" s="45"/>
      <c r="F86" s="5"/>
    </row>
    <row r="87" spans="2:6" ht="12.75">
      <c r="B87" s="5"/>
      <c r="E87" s="45"/>
      <c r="F87" s="5"/>
    </row>
    <row r="88" spans="2:6" ht="12.75">
      <c r="B88" s="5"/>
      <c r="E88" s="45"/>
      <c r="F88" s="5"/>
    </row>
    <row r="89" spans="2:6" ht="12.75">
      <c r="B89" s="5"/>
      <c r="E89" s="45"/>
      <c r="F89" s="5"/>
    </row>
    <row r="90" spans="2:6" ht="12.75">
      <c r="B90" s="5"/>
      <c r="E90" s="45"/>
      <c r="F90" s="5"/>
    </row>
    <row r="91" spans="2:6" ht="12.75">
      <c r="B91" s="5"/>
      <c r="E91" s="45"/>
      <c r="F91" s="5"/>
    </row>
    <row r="92" spans="2:6" ht="12.75">
      <c r="B92" s="5"/>
      <c r="E92" s="45"/>
      <c r="F92" s="5"/>
    </row>
    <row r="93" spans="2:6" ht="12.75">
      <c r="B93" s="5"/>
      <c r="E93" s="45"/>
      <c r="F93" s="5"/>
    </row>
    <row r="94" spans="2:6" ht="12.75">
      <c r="B94" s="5"/>
      <c r="E94" s="45"/>
      <c r="F94" s="5"/>
    </row>
    <row r="95" spans="2:6" ht="12.75">
      <c r="B95" s="5"/>
      <c r="E95" s="45"/>
      <c r="F95" s="5"/>
    </row>
    <row r="96" spans="2:6" ht="12.75">
      <c r="B96" s="5"/>
      <c r="E96" s="45"/>
      <c r="F96" s="5"/>
    </row>
    <row r="97" spans="2:6" ht="12.75">
      <c r="B97" s="5"/>
      <c r="E97" s="45"/>
      <c r="F97" s="5"/>
    </row>
    <row r="98" spans="2:6" ht="12.75">
      <c r="B98" s="5"/>
      <c r="E98" s="45"/>
      <c r="F98" s="5"/>
    </row>
    <row r="99" spans="2:6" ht="12.75">
      <c r="B99" s="5"/>
      <c r="E99" s="45"/>
      <c r="F99" s="5"/>
    </row>
    <row r="100" spans="2:6" ht="12.75">
      <c r="B100" s="5"/>
      <c r="E100" s="45"/>
      <c r="F100" s="5"/>
    </row>
    <row r="101" spans="2:6" ht="12.75">
      <c r="B101" s="5"/>
      <c r="E101" s="45"/>
      <c r="F101" s="5"/>
    </row>
    <row r="102" spans="2:6" ht="12.75">
      <c r="B102" s="5"/>
      <c r="E102" s="45"/>
      <c r="F102" s="5"/>
    </row>
    <row r="103" spans="2:6" ht="12.75">
      <c r="B103" s="5"/>
      <c r="E103" s="45"/>
      <c r="F103" s="5"/>
    </row>
    <row r="104" spans="2:6" ht="12.75">
      <c r="B104" s="5"/>
      <c r="E104" s="45"/>
      <c r="F104" s="5"/>
    </row>
    <row r="105" spans="2:6" ht="12.75">
      <c r="B105" s="5"/>
      <c r="E105" s="45"/>
      <c r="F105" s="5"/>
    </row>
    <row r="106" spans="2:6" ht="12.75">
      <c r="B106" s="5"/>
      <c r="E106" s="45"/>
      <c r="F106" s="5"/>
    </row>
    <row r="107" spans="2:6" ht="12.75">
      <c r="B107" s="5"/>
      <c r="E107" s="45"/>
      <c r="F107" s="5"/>
    </row>
    <row r="108" spans="2:6" ht="12.75">
      <c r="B108" s="5"/>
      <c r="E108" s="45"/>
      <c r="F108" s="5"/>
    </row>
    <row r="109" spans="2:6" ht="12.75">
      <c r="B109" s="5"/>
      <c r="E109" s="45"/>
      <c r="F109" s="5"/>
    </row>
    <row r="110" spans="2:6" ht="12.75">
      <c r="B110" s="5"/>
      <c r="E110" s="45"/>
      <c r="F110" s="5"/>
    </row>
    <row r="111" spans="2:6" ht="12.75">
      <c r="B111" s="5"/>
      <c r="E111" s="45"/>
      <c r="F111" s="5"/>
    </row>
    <row r="112" spans="2:6" ht="12.75">
      <c r="B112" s="5"/>
      <c r="E112" s="4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  <row r="863" spans="2:6" ht="12.75">
      <c r="B863" s="5"/>
      <c r="F863" s="5"/>
    </row>
    <row r="864" spans="2:6" ht="12.75">
      <c r="B864" s="5"/>
      <c r="F864" s="5"/>
    </row>
    <row r="865" spans="2:6" ht="12.75">
      <c r="B865" s="5"/>
      <c r="F865" s="5"/>
    </row>
    <row r="866" spans="2:6" ht="12.75">
      <c r="B866" s="5"/>
      <c r="F866" s="5"/>
    </row>
    <row r="867" spans="2:6" ht="12.75">
      <c r="B867" s="5"/>
      <c r="F867" s="5"/>
    </row>
    <row r="868" spans="2:6" ht="12.75">
      <c r="B868" s="5"/>
      <c r="F868" s="5"/>
    </row>
    <row r="869" spans="2:6" ht="12.75">
      <c r="B869" s="5"/>
      <c r="F869" s="5"/>
    </row>
    <row r="870" spans="2:6" ht="12.75">
      <c r="B870" s="5"/>
      <c r="F870" s="5"/>
    </row>
    <row r="871" spans="2:6" ht="12.75">
      <c r="B871" s="5"/>
      <c r="F871" s="5"/>
    </row>
    <row r="872" spans="2:6" ht="12.75">
      <c r="B872" s="5"/>
      <c r="F872" s="5"/>
    </row>
    <row r="873" spans="2:6" ht="12.75">
      <c r="B873" s="5"/>
      <c r="F873" s="5"/>
    </row>
    <row r="874" spans="2:6" ht="12.75">
      <c r="B874" s="5"/>
      <c r="F874" s="5"/>
    </row>
    <row r="875" spans="2:6" ht="12.75">
      <c r="B875" s="5"/>
      <c r="F875" s="5"/>
    </row>
    <row r="876" spans="2:6" ht="12.75">
      <c r="B876" s="5"/>
      <c r="F876" s="5"/>
    </row>
    <row r="877" spans="2:6" ht="12.75">
      <c r="B877" s="5"/>
      <c r="F877" s="5"/>
    </row>
    <row r="878" spans="2:6" ht="12.75">
      <c r="B878" s="5"/>
      <c r="F878" s="5"/>
    </row>
    <row r="879" spans="2:6" ht="12.75">
      <c r="B879" s="5"/>
      <c r="F879" s="5"/>
    </row>
    <row r="880" spans="2:6" ht="12.75">
      <c r="B880" s="5"/>
      <c r="F880" s="5"/>
    </row>
    <row r="881" spans="2:6" ht="12.75">
      <c r="B881" s="5"/>
      <c r="F881" s="5"/>
    </row>
    <row r="882" spans="2:6" ht="12.75">
      <c r="B882" s="5"/>
      <c r="F882" s="5"/>
    </row>
    <row r="883" spans="2:6" ht="12.75">
      <c r="B883" s="5"/>
      <c r="F883" s="5"/>
    </row>
    <row r="884" spans="2:6" ht="12.75">
      <c r="B884" s="5"/>
      <c r="F884" s="5"/>
    </row>
    <row r="885" spans="2:6" ht="12.75">
      <c r="B885" s="5"/>
      <c r="F885" s="5"/>
    </row>
    <row r="886" spans="2:6" ht="12.75">
      <c r="B886" s="5"/>
      <c r="F886" s="5"/>
    </row>
    <row r="887" spans="2:6" ht="12.75">
      <c r="B887" s="5"/>
      <c r="F887" s="5"/>
    </row>
    <row r="888" spans="2:6" ht="12.75">
      <c r="B888" s="5"/>
      <c r="F888" s="5"/>
    </row>
    <row r="889" spans="2:6" ht="12.75">
      <c r="B889" s="5"/>
      <c r="F889" s="5"/>
    </row>
    <row r="890" spans="2:6" ht="12.75">
      <c r="B890" s="5"/>
      <c r="F890" s="5"/>
    </row>
    <row r="891" spans="2:6" ht="12.75">
      <c r="B891" s="5"/>
      <c r="F891" s="5"/>
    </row>
    <row r="892" spans="2:6" ht="12.75">
      <c r="B892" s="5"/>
      <c r="F892" s="5"/>
    </row>
    <row r="893" spans="2:6" ht="12.75">
      <c r="B893" s="5"/>
      <c r="F893" s="5"/>
    </row>
    <row r="894" spans="2:6" ht="12.75">
      <c r="B894" s="5"/>
      <c r="F894" s="5"/>
    </row>
    <row r="895" spans="2:6" ht="12.75">
      <c r="B895" s="5"/>
      <c r="F895" s="5"/>
    </row>
    <row r="896" spans="2:6" ht="12.75">
      <c r="B896" s="5"/>
      <c r="F896" s="5"/>
    </row>
    <row r="897" spans="2:6" ht="12.75">
      <c r="B897" s="5"/>
      <c r="F897" s="5"/>
    </row>
    <row r="898" spans="2:6" ht="12.75">
      <c r="B898" s="5"/>
      <c r="F898" s="5"/>
    </row>
    <row r="899" spans="2:6" ht="12.75">
      <c r="B899" s="5"/>
      <c r="F899" s="5"/>
    </row>
    <row r="900" spans="2:6" ht="12.75">
      <c r="B900" s="5"/>
      <c r="F900" s="5"/>
    </row>
  </sheetData>
  <sheetProtection/>
  <hyperlinks>
    <hyperlink ref="P11" r:id="rId1" display="http://www.konkoly.hu/cgi-bin/IBVS?5502"/>
    <hyperlink ref="P12" r:id="rId2" display="http://www.bav-astro.de/sfs/BAVM_link.php?BAVMnr=178"/>
    <hyperlink ref="P13" r:id="rId3" display="http://www.bav-astro.de/sfs/BAVM_link.php?BAVMnr=186"/>
    <hyperlink ref="P23" r:id="rId4" display="http://www.bav-astro.de/sfs/BAVM_link.php?BAVMnr=193"/>
    <hyperlink ref="P24" r:id="rId5" display="http://www.bav-astro.de/sfs/BAVM_link.php?BAVMnr=203"/>
    <hyperlink ref="P14" r:id="rId6" display="http://www.bav-astro.de/sfs/BAVM_link.php?BAVMnr=209"/>
    <hyperlink ref="P15" r:id="rId7" display="http://www.bav-astro.de/sfs/BAVM_link.php?BAVMnr=220"/>
    <hyperlink ref="P25" r:id="rId8" display="http://www.bav-astro.de/sfs/BAVM_link.php?BAVMnr=22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