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<sst xmlns="http://schemas.openxmlformats.org/spreadsheetml/2006/main" count="61" uniqueCount="50">
  <si>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</si>
  <si>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</si>
  <si>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</si>
  <si>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</si>
  <si>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</si>
  <si>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</si>
  <si>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</si>
  <si>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</si>
  <si>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</si>
  <si>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</si>
  <si>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</si>
  <si>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</si>
  <si>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</si>
  <si>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</si>
  <si>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</si>
  <si>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</si>
  <si>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</si>
  <si>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</si>
  <si>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</si>
  <si>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</si>
  <si>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</si>
  <si>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</si>
  <si>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</si>
  <si>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</si>
  <si>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</si>
  <si>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</si>
  <si>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</si>
  <si>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</si>
  <si>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</si>
  <si>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</si>
  <si>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</si>
  <si>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</si>
  <si>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</si>
  <si>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</si>
  <si>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GCVS 4 Eph.</t>
  </si>
  <si>
    <t>V0504 Cyg / na</t>
  </si>
  <si>
    <t>EB</t>
  </si>
  <si>
    <t>??</t>
  </si>
  <si>
    <t>IBVS 5874</t>
  </si>
  <si>
    <t>I</t>
  </si>
  <si>
    <t>OEJV 0160</t>
  </si>
  <si>
    <t>OEJV 0165</t>
  </si>
  <si>
    <t>6,00E-05</t>
  </si>
  <si>
    <t>OEJV 0211</t>
  </si>
  <si>
    <t>Add cycle</t>
  </si>
  <si>
    <t>Old Cycle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</si>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</sst>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V0540 Cyg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0514884"/>
        <c:axId val="6198501"/>
      </c:scatterChart>
      <c:val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crossBetween val="midCat"/>
        <c:dispUnits/>
      </c:val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8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624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57421875" style="0" customWidth="1"/>
    <col min="6" max="6" width="18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35</v>
      </c>
      <c r="E1" s="30"/>
      <c r="F1" s="30"/>
      <c r="G1" s="31" t="s">
        <v>36</v>
      </c>
      <c r="H1" s="32" t="s">
        <v>37</v>
      </c>
      <c r="I1" s="28" t="s">
        <v>33</v>
      </c>
      <c r="J1" s="28" t="s">
        <v>33</v>
      </c>
      <c r="K1" s="33">
        <v>28097.384</v>
      </c>
      <c r="L1" s="33">
        <v>0.351694</v>
      </c>
    </row>
    <row r="2" spans="1:3" ht="12.75">
      <c r="A2" t="s">
        <v>22</v>
      </c>
      <c r="B2" t="s">
        <v>36</v>
      </c>
      <c r="C2" s="9"/>
    </row>
    <row r="3" ht="13.5" thickBot="1"/>
    <row r="4" spans="1:7" ht="14.25" thickBot="1" thickTop="1">
      <c r="A4" s="27" t="s">
        <v>34</v>
      </c>
      <c r="C4" s="7" t="s">
        <v>33</v>
      </c>
      <c r="D4" s="8" t="s">
        <v>33</v>
      </c>
      <c r="F4" s="23" t="str">
        <f>"F"&amp;B9</f>
        <v>F22</v>
      </c>
      <c r="G4" s="24" t="str">
        <f>"G"&amp;B9</f>
        <v>G22</v>
      </c>
    </row>
    <row r="5" spans="1:4" ht="13.5" thickTop="1">
      <c r="A5" s="10" t="s">
        <v>27</v>
      </c>
      <c r="B5" s="11"/>
      <c r="C5" s="12">
        <v>-9.5</v>
      </c>
      <c r="D5" s="11" t="s">
        <v>28</v>
      </c>
    </row>
    <row r="6" ht="12.75">
      <c r="A6" s="4" t="s">
        <v>0</v>
      </c>
    </row>
    <row r="7" spans="1:3" ht="12.75">
      <c r="A7" t="s">
        <v>1</v>
      </c>
      <c r="C7">
        <v>28097.384</v>
      </c>
    </row>
    <row r="8" spans="1:4" ht="12.75">
      <c r="A8" t="s">
        <v>2</v>
      </c>
      <c r="C8">
        <v>0.351694</v>
      </c>
      <c r="D8" s="29" t="s">
        <v>37</v>
      </c>
    </row>
    <row r="9" spans="1:4" ht="12.75">
      <c r="A9" s="25" t="s">
        <v>32</v>
      </c>
      <c r="B9" s="26">
        <v>22</v>
      </c>
      <c r="C9" s="43" t="str">
        <f>"F"&amp;B9</f>
        <v>F22</v>
      </c>
      <c r="D9" s="24" t="str">
        <f>"G"&amp;B9</f>
        <v>G22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44">
        <f ca="1">INTERCEPT(INDIRECT($D$9):G978,INDIRECT($C$9):F978)</f>
        <v>-0.042036871412936494</v>
      </c>
      <c r="D11" s="13"/>
      <c r="E11" s="11"/>
    </row>
    <row r="12" spans="1:5" ht="12.75">
      <c r="A12" s="11" t="s">
        <v>15</v>
      </c>
      <c r="B12" s="11"/>
      <c r="C12" s="44">
        <f ca="1">SLOPE(INDIRECT($D$9):G978,INDIRECT($C$9):F978)</f>
        <v>-2.2304266302799775E-06</v>
      </c>
      <c r="D12" s="13"/>
      <c r="E12" s="11"/>
    </row>
    <row r="13" spans="1:5" ht="12.75">
      <c r="A13" s="11" t="s">
        <v>17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6" ht="12.75">
      <c r="A15" s="14" t="s">
        <v>16</v>
      </c>
      <c r="B15" s="11"/>
      <c r="C15" s="15">
        <f>(C7+C11)+(C8+C12)*INT(MAX(F21:F3533))</f>
        <v>58076.25178510177</v>
      </c>
      <c r="E15" s="16" t="s">
        <v>44</v>
      </c>
      <c r="F15" s="12">
        <v>1</v>
      </c>
    </row>
    <row r="16" spans="1:6" ht="12.75">
      <c r="A16" s="18" t="s">
        <v>3</v>
      </c>
      <c r="B16" s="11"/>
      <c r="C16" s="19">
        <f>+C8+C12</f>
        <v>0.35169176957336973</v>
      </c>
      <c r="E16" s="16" t="s">
        <v>29</v>
      </c>
      <c r="F16" s="17">
        <f ca="1">NOW()+15018.5+$C$5/24</f>
        <v>59896.79173993055</v>
      </c>
    </row>
    <row r="17" spans="1:6" ht="13.5" thickBot="1">
      <c r="A17" s="16" t="s">
        <v>26</v>
      </c>
      <c r="B17" s="11"/>
      <c r="C17" s="11">
        <f>COUNT(C21:C2191)</f>
        <v>6</v>
      </c>
      <c r="E17" s="16" t="s">
        <v>45</v>
      </c>
      <c r="F17" s="17">
        <f>ROUND(2*(F16-$C$7)/$C$8,0)/2+F15</f>
        <v>90419</v>
      </c>
    </row>
    <row r="18" spans="1:6" ht="14.25" thickBot="1" thickTop="1">
      <c r="A18" s="18" t="s">
        <v>4</v>
      </c>
      <c r="B18" s="11"/>
      <c r="C18" s="21">
        <f>+C15</f>
        <v>58076.25178510177</v>
      </c>
      <c r="D18" s="22">
        <f>+C16</f>
        <v>0.35169176957336973</v>
      </c>
      <c r="E18" s="16" t="s">
        <v>30</v>
      </c>
      <c r="F18" s="24">
        <f>ROUND(2*(F16-$C$15)/$C$16,0)/2+F15</f>
        <v>5177.5</v>
      </c>
    </row>
    <row r="19" spans="5:6" ht="13.5" thickTop="1">
      <c r="E19" s="16" t="s">
        <v>31</v>
      </c>
      <c r="F19" s="20">
        <f>+$C$15+$C$16*F18-15018.5-$C$5/24</f>
        <v>44879.03175540123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23</v>
      </c>
      <c r="M20" s="6" t="s">
        <v>24</v>
      </c>
      <c r="N20" s="6" t="s">
        <v>25</v>
      </c>
      <c r="O20" s="6" t="s">
        <v>21</v>
      </c>
      <c r="P20" s="5" t="s">
        <v>20</v>
      </c>
      <c r="Q20" s="3" t="s">
        <v>13</v>
      </c>
    </row>
    <row r="21" spans="1:17" ht="12.75">
      <c r="A21" s="29" t="s">
        <v>37</v>
      </c>
      <c r="C21" s="9">
        <v>28097.384</v>
      </c>
      <c r="D21" s="9" t="s">
        <v>12</v>
      </c>
      <c r="E21">
        <f aca="true" t="shared" si="0" ref="E21:E26">+(C21-C$7)/C$8</f>
        <v>0</v>
      </c>
      <c r="F21">
        <f>ROUND(2*E21,0)/2</f>
        <v>0</v>
      </c>
      <c r="G21">
        <f aca="true" t="shared" si="1" ref="G21:G26">+C21-(C$7+F21*C$8)</f>
        <v>0</v>
      </c>
      <c r="H21">
        <f>+G21</f>
        <v>0</v>
      </c>
      <c r="O21">
        <f aca="true" t="shared" si="2" ref="O21:O26">+C$11+C$12*$F21</f>
        <v>-0.042036871412936494</v>
      </c>
      <c r="Q21" s="2">
        <f aca="true" t="shared" si="3" ref="Q21:Q26">+C21-15018.5</f>
        <v>13078.883999999998</v>
      </c>
    </row>
    <row r="22" spans="1:17" ht="12.75">
      <c r="A22" s="34" t="s">
        <v>38</v>
      </c>
      <c r="B22" s="35" t="s">
        <v>39</v>
      </c>
      <c r="C22" s="34">
        <v>54299.436</v>
      </c>
      <c r="D22" s="34">
        <v>0.0003</v>
      </c>
      <c r="E22">
        <f t="shared" si="0"/>
        <v>74502.41403037868</v>
      </c>
      <c r="F22" s="36">
        <f>ROUND(2*E22,0)/2+0.5</f>
        <v>74503</v>
      </c>
      <c r="G22">
        <f t="shared" si="1"/>
        <v>-0.20608199999696808</v>
      </c>
      <c r="K22">
        <f>+G22</f>
        <v>-0.20608199999696808</v>
      </c>
      <c r="O22">
        <f t="shared" si="2"/>
        <v>-0.20821034664868565</v>
      </c>
      <c r="Q22" s="2">
        <f t="shared" si="3"/>
        <v>39280.936</v>
      </c>
    </row>
    <row r="23" spans="1:17" ht="12.75">
      <c r="A23" s="37" t="s">
        <v>40</v>
      </c>
      <c r="B23" s="38" t="s">
        <v>39</v>
      </c>
      <c r="C23" s="39">
        <v>56175.35667</v>
      </c>
      <c r="D23" s="39">
        <v>0.0001</v>
      </c>
      <c r="E23">
        <f t="shared" si="0"/>
        <v>79836.37102139929</v>
      </c>
      <c r="F23" s="36">
        <f>ROUND(2*E23,0)/2+0.5</f>
        <v>79837</v>
      </c>
      <c r="G23">
        <f t="shared" si="1"/>
        <v>-0.22120799999538576</v>
      </c>
      <c r="K23">
        <f>+G23</f>
        <v>-0.22120799999538576</v>
      </c>
      <c r="O23">
        <f t="shared" si="2"/>
        <v>-0.22010744229459905</v>
      </c>
      <c r="Q23" s="2">
        <f t="shared" si="3"/>
        <v>41156.85667</v>
      </c>
    </row>
    <row r="24" spans="1:17" ht="12.75">
      <c r="A24" s="39" t="s">
        <v>41</v>
      </c>
      <c r="B24" s="38"/>
      <c r="C24" s="39">
        <v>56508.40794</v>
      </c>
      <c r="D24" s="39" t="s">
        <v>42</v>
      </c>
      <c r="E24">
        <f t="shared" si="0"/>
        <v>80783.36263911241</v>
      </c>
      <c r="F24" s="36">
        <f>ROUND(2*E24,0)/2+0.5</f>
        <v>80784</v>
      </c>
      <c r="G24">
        <f t="shared" si="1"/>
        <v>-0.22415600000385894</v>
      </c>
      <c r="K24">
        <f>+G24</f>
        <v>-0.22415600000385894</v>
      </c>
      <c r="O24">
        <f t="shared" si="2"/>
        <v>-0.2222196563134742</v>
      </c>
      <c r="Q24" s="2">
        <f t="shared" si="3"/>
        <v>41489.90794</v>
      </c>
    </row>
    <row r="25" spans="1:17" ht="12.75">
      <c r="A25" s="37" t="s">
        <v>40</v>
      </c>
      <c r="B25" s="38" t="s">
        <v>39</v>
      </c>
      <c r="C25" s="39">
        <v>56508.40802</v>
      </c>
      <c r="D25" s="39">
        <v>0.0001</v>
      </c>
      <c r="E25">
        <f t="shared" si="0"/>
        <v>80783.36286658289</v>
      </c>
      <c r="F25" s="36">
        <f>ROUND(2*E25,0)/2+0.5</f>
        <v>80784</v>
      </c>
      <c r="G25">
        <f t="shared" si="1"/>
        <v>-0.22407599999860395</v>
      </c>
      <c r="K25">
        <f>+G25</f>
        <v>-0.22407599999860395</v>
      </c>
      <c r="O25">
        <f t="shared" si="2"/>
        <v>-0.2222196563134742</v>
      </c>
      <c r="Q25" s="2">
        <f t="shared" si="3"/>
        <v>41489.90802</v>
      </c>
    </row>
    <row r="26" spans="1:17" ht="12.75">
      <c r="A26" s="40" t="s">
        <v>43</v>
      </c>
      <c r="B26" s="41" t="s">
        <v>39</v>
      </c>
      <c r="C26" s="42">
        <v>58076.25455000019</v>
      </c>
      <c r="D26" s="42">
        <v>0.0004</v>
      </c>
      <c r="E26">
        <f t="shared" si="0"/>
        <v>85241.3477341103</v>
      </c>
      <c r="F26" s="36">
        <f>ROUND(2*E26,0)/2+0.5</f>
        <v>85242</v>
      </c>
      <c r="G26">
        <f t="shared" si="1"/>
        <v>-0.22939799980667885</v>
      </c>
      <c r="K26">
        <f>+G26</f>
        <v>-0.22939799980667885</v>
      </c>
      <c r="O26">
        <f t="shared" si="2"/>
        <v>-0.23216289823126235</v>
      </c>
      <c r="Q26" s="2">
        <f t="shared" si="3"/>
        <v>43057.75455000019</v>
      </c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6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2022-11-13T06:00:06Z</dcterms:modified>
  <cp:category/>
  <cp:version/>
  <cp:contentType/>
  <cp:contentStatus/>
</cp:coreProperties>
</file>