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40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<sst xmlns="http://schemas.openxmlformats.org/spreadsheetml/2006/main" count="465" uniqueCount="214">
  <si>
    <t>IBVS 6196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</si>
  <si>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</si>
  <si>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</si>
  <si>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</si>
  <si>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</si>
  <si>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</si>
  <si>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</si>
  <si>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</si>
  <si>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</si>
  <si>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</si>
  <si>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</si>
  <si>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</si>
  <si>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</si>
  <si>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</si>
  <si>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</si>
  <si>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</si>
  <si>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</si>
  <si>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</si>
  <si>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</si>
  <si>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</si>
  <si>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</si>
  <si>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</si>
  <si>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</si>
  <si>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</si>
  <si>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</si>
  <si>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</si>
  <si>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</si>
  <si>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</si>
  <si>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</si>
  <si>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Diethelm R</t>
  </si>
  <si>
    <t>BBSAG Bull.81</t>
  </si>
  <si>
    <t>B</t>
  </si>
  <si>
    <t>IBVS 5016</t>
  </si>
  <si>
    <t>IBVS 4222</t>
  </si>
  <si>
    <t>EA/DM:</t>
  </si>
  <si>
    <t>My time zone &gt;&gt;&gt;&gt;&gt;</t>
  </si>
  <si>
    <t>(PST=8, PDT=MDT=7, MDT=CST=6, etc.)</t>
  </si>
  <si>
    <t>JD today</t>
  </si>
  <si>
    <t>New Cycle</t>
  </si>
  <si>
    <t># of data points:</t>
  </si>
  <si>
    <t>Next ToM</t>
  </si>
  <si>
    <t>V889 Cyg / GSC 2150-4751</t>
  </si>
  <si>
    <t>IBVS 5761</t>
  </si>
  <si>
    <t>II</t>
  </si>
  <si>
    <t>Start of linear fit &gt;&gt;&gt;&gt;&gt;&gt;&gt;&gt;&gt;&gt;&gt;&gt;&gt;&gt;&gt;&gt;&gt;&gt;&gt;&gt;&gt;</t>
  </si>
  <si>
    <t>OEJV 0094</t>
  </si>
  <si>
    <t>I</t>
  </si>
  <si>
    <t>Add cycle</t>
  </si>
  <si>
    <t>Old Cycle</t>
  </si>
  <si>
    <t>OEJV 0137</t>
  </si>
  <si>
    <t>IBVS 6149</t>
  </si>
  <si>
    <t>OEJV 0168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</si>
  <si>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</si>
  <si>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</si>
  <si>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</si>
  <si>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</si>
  <si>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</si>
  <si>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</si>
  <si>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</si>
  <si>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</si>
  <si>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</si>
  <si>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</si>
  <si>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</si>
  <si>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F </t>
  </si>
  <si>
    <t>2432822.425 </t>
  </si>
  <si>
    <t> 27.09.1948 22:12 </t>
  </si>
  <si>
    <t> -0.033 </t>
  </si>
  <si>
    <t> A.A.Wachmann </t>
  </si>
  <si>
    <t> AHSB 6.3.35 </t>
  </si>
  <si>
    <t>2433946.384 </t>
  </si>
  <si>
    <t> 26.10.1951 21:12 </t>
  </si>
  <si>
    <t> 0.003 </t>
  </si>
  <si>
    <t>2434119.469 </t>
  </si>
  <si>
    <t> 16.04.1952 23:15 </t>
  </si>
  <si>
    <t> 0.042 </t>
  </si>
  <si>
    <t>2434215.530 </t>
  </si>
  <si>
    <t> 22.07.1952 00:43 </t>
  </si>
  <si>
    <t>2434626.338 </t>
  </si>
  <si>
    <t> 05.09.1953 20:06 </t>
  </si>
  <si>
    <t> 0.010 </t>
  </si>
  <si>
    <t>2435070.332 </t>
  </si>
  <si>
    <t> 23.11.1954 19:58 </t>
  </si>
  <si>
    <t> 0.028 </t>
  </si>
  <si>
    <t>2435374.424 </t>
  </si>
  <si>
    <t> 23.09.1955 22:10 </t>
  </si>
  <si>
    <t> -0.021 </t>
  </si>
  <si>
    <t>2436810.343 </t>
  </si>
  <si>
    <t> 29.08.1959 20:13 </t>
  </si>
  <si>
    <t> -0.031 </t>
  </si>
  <si>
    <t>P </t>
  </si>
  <si>
    <t> K.Häussler </t>
  </si>
  <si>
    <t> HABZ 41 </t>
  </si>
  <si>
    <t>2436816.493 </t>
  </si>
  <si>
    <t> 04.09.1959 23:49 </t>
  </si>
  <si>
    <t> 0.001 </t>
  </si>
  <si>
    <t>2436837.433 </t>
  </si>
  <si>
    <t> 25.09.1959 22:23 </t>
  </si>
  <si>
    <t> -0.034 </t>
  </si>
  <si>
    <t>2436894.284 </t>
  </si>
  <si>
    <t> 21.11.1959 18:48 </t>
  </si>
  <si>
    <t> 0.009 </t>
  </si>
  <si>
    <t>2437191.409 </t>
  </si>
  <si>
    <t> 13.09.1960 21:48 </t>
  </si>
  <si>
    <t> -0.016 </t>
  </si>
  <si>
    <t>2437199.315 </t>
  </si>
  <si>
    <t> 21.09.1960 19:33 </t>
  </si>
  <si>
    <t> 0.025 </t>
  </si>
  <si>
    <t>2437940.427 </t>
  </si>
  <si>
    <t> 02.10.1962 22:14 </t>
  </si>
  <si>
    <t> 0.012 </t>
  </si>
  <si>
    <t>2437961.365 </t>
  </si>
  <si>
    <t> 23.10.1962 20:45 </t>
  </si>
  <si>
    <t> -0.025 </t>
  </si>
  <si>
    <t>2438322.332 </t>
  </si>
  <si>
    <t> 19.10.1963 19:58 </t>
  </si>
  <si>
    <t> -0.007 </t>
  </si>
  <si>
    <t>2438557.439 </t>
  </si>
  <si>
    <t> 10.06.1964 22:32 </t>
  </si>
  <si>
    <t> 0.002 </t>
  </si>
  <si>
    <t>2438613.421 </t>
  </si>
  <si>
    <t> 05.08.1964 22:06 </t>
  </si>
  <si>
    <t> 0.051 </t>
  </si>
  <si>
    <t>2438640.456 </t>
  </si>
  <si>
    <t> 01.09.1964 22:56 </t>
  </si>
  <si>
    <t>2438675.395 </t>
  </si>
  <si>
    <t> 06.10.1964 21:28 </t>
  </si>
  <si>
    <t> -0.027 </t>
  </si>
  <si>
    <t>2439029.370 </t>
  </si>
  <si>
    <t> 25.09.1965 20:52 </t>
  </si>
  <si>
    <t> -0.009 </t>
  </si>
  <si>
    <t>2446678.331 </t>
  </si>
  <si>
    <t> 04.09.1986 19:56 </t>
  </si>
  <si>
    <t>E </t>
  </si>
  <si>
    <t>?</t>
  </si>
  <si>
    <t> R.Diethelm </t>
  </si>
  <si>
    <t> BBS 81 </t>
  </si>
  <si>
    <t>2447759.387 </t>
  </si>
  <si>
    <t> 20.08.1989 21:17 </t>
  </si>
  <si>
    <t> -0.059 </t>
  </si>
  <si>
    <t> P.Frank </t>
  </si>
  <si>
    <t>BAVM 60 </t>
  </si>
  <si>
    <t>2449117.4686 </t>
  </si>
  <si>
    <t> 09.05.1993 23:14 </t>
  </si>
  <si>
    <t> -0.1232 </t>
  </si>
  <si>
    <t>G</t>
  </si>
  <si>
    <t> F.Agerer </t>
  </si>
  <si>
    <t>BAVM 62 </t>
  </si>
  <si>
    <t>2449117.4693 </t>
  </si>
  <si>
    <t> 09.05.1993 23:15 </t>
  </si>
  <si>
    <t> -0.1225 </t>
  </si>
  <si>
    <t>B;V</t>
  </si>
  <si>
    <t>2449547.4506 </t>
  </si>
  <si>
    <t> 13.07.1994 22:48 </t>
  </si>
  <si>
    <t> -0.1335 </t>
  </si>
  <si>
    <t>BAVM 80 </t>
  </si>
  <si>
    <t>2449547.4530 </t>
  </si>
  <si>
    <t> 13.07.1994 22:52 </t>
  </si>
  <si>
    <t> -0.1311 </t>
  </si>
  <si>
    <t>2449624.364 </t>
  </si>
  <si>
    <t> 28.09.1994 20:44 </t>
  </si>
  <si>
    <t> -0.129 </t>
  </si>
  <si>
    <t>2449624.368 </t>
  </si>
  <si>
    <t> 28.09.1994 20:49 </t>
  </si>
  <si>
    <t> -0.125 </t>
  </si>
  <si>
    <t>2451384.533 </t>
  </si>
  <si>
    <t> 25.07.1999 00:47 </t>
  </si>
  <si>
    <t> -0.132 </t>
  </si>
  <si>
    <t>BAVM 132 </t>
  </si>
  <si>
    <t>2451384.537 </t>
  </si>
  <si>
    <t> 25.07.1999 00:53 </t>
  </si>
  <si>
    <t> -0.128 </t>
  </si>
  <si>
    <t>2453992.4076 </t>
  </si>
  <si>
    <t> 13.09.2006 21:46 </t>
  </si>
  <si>
    <t> -0.1778 </t>
  </si>
  <si>
    <t>C </t>
  </si>
  <si>
    <t>-I</t>
  </si>
  <si>
    <t> F. Agerer </t>
  </si>
  <si>
    <t>BAVM 183 </t>
  </si>
  <si>
    <t>2454318.4106 </t>
  </si>
  <si>
    <t> 05.08.2007 21:51 </t>
  </si>
  <si>
    <t>11556</t>
  </si>
  <si>
    <t> -0.1648 </t>
  </si>
  <si>
    <t> F.Lomoz </t>
  </si>
  <si>
    <t>OEJV 0094 </t>
  </si>
  <si>
    <t>2454685.4651 </t>
  </si>
  <si>
    <t> 06.08.2008 23:09 </t>
  </si>
  <si>
    <t>11766</t>
  </si>
  <si>
    <t> -0.1769 </t>
  </si>
  <si>
    <t>BAVM 203 </t>
  </si>
  <si>
    <t>2455060.3962 </t>
  </si>
  <si>
    <t> 16.08.2009 21:30 </t>
  </si>
  <si>
    <t>11980.5</t>
  </si>
  <si>
    <t> -0.1780 </t>
  </si>
  <si>
    <t> L.Brát </t>
  </si>
  <si>
    <t>OEJV 0137 </t>
  </si>
  <si>
    <t>2455794.5221 </t>
  </si>
  <si>
    <t> 21.08.2011 00:31 </t>
  </si>
  <si>
    <t>12400.5</t>
  </si>
  <si>
    <t> -0.1853 </t>
  </si>
  <si>
    <t>BAVM 225 </t>
  </si>
  <si>
    <t>2455794.5287 </t>
  </si>
  <si>
    <t> 21.08.2011 00:41 </t>
  </si>
  <si>
    <t> -0.1787 </t>
  </si>
  <si>
    <t>o</t>
  </si>
  <si>
    <t>2456821.4204 </t>
  </si>
  <si>
    <t> 12.06.2014 22:05 </t>
  </si>
  <si>
    <t>12988</t>
  </si>
  <si>
    <t> -0.1994 </t>
  </si>
  <si>
    <t>BAVM 238 </t>
  </si>
  <si>
    <t>2456862.4953 </t>
  </si>
  <si>
    <t> 23.07.2014 23:53 </t>
  </si>
  <si>
    <t>13011.5</t>
  </si>
  <si>
    <t> -0.2010 </t>
  </si>
  <si>
    <t>BAD?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</si>
</sst>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9"/>
      <color indexed="12"/>
      <name val="CourierNewPSMT"/>
      <family val="0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8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4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30" fillId="20" borderId="6" applyNumberFormat="0" applyAlignment="0" applyProtection="0"/>
    <xf numFmtId="1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4" fillId="0" borderId="0" xfId="57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4" fillId="24" borderId="17" xfId="57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3" fillId="0" borderId="0" xfId="61" applyFont="1" applyAlignment="1">
      <alignment wrapText="1"/>
      <protection/>
    </xf>
    <xf numFmtId="0" fontId="33" fillId="0" borderId="0" xfId="61" applyFont="1" applyAlignment="1">
      <alignment horizontal="center" wrapText="1"/>
      <protection/>
    </xf>
    <xf numFmtId="0" fontId="33" fillId="0" borderId="0" xfId="61" applyFont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V889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55"/>
          <c:w val="0.90675"/>
          <c:h val="0.79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A!$D$21:$D$35</c:f>
                <c:numCache>
                  <c:ptCount val="1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</c:numCache>
              </c:numRef>
            </c:plus>
            <c:minus>
              <c:numRef>
                <c:f>A!$D$21:$D$34</c:f>
                <c:numCach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A!$D$21:$D$45</c:f>
                <c:numCache>
                  <c:ptCount val="2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0</c:v>
                  </c:pt>
                  <c:pt idx="24">
                    <c:v>0</c:v>
                  </c:pt>
                </c:numCache>
              </c:numRef>
            </c:plus>
            <c:minus>
              <c:numRef>
                <c:f>A!$D$21:$D$45</c:f>
                <c:numCache>
                  <c:ptCount val="2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0</c:v>
                  </c:pt>
                  <c:pt idx="24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0.0014</c:v>
                  </c:pt>
                  <c:pt idx="27">
                    <c:v>0.0015</c:v>
                  </c:pt>
                  <c:pt idx="28">
                    <c:v>0.003</c:v>
                  </c:pt>
                  <c:pt idx="29">
                    <c:v>0.003</c:v>
                  </c:pt>
                  <c:pt idx="30">
                    <c:v>0</c:v>
                  </c:pt>
                  <c:pt idx="31">
                    <c:v>0.003</c:v>
                  </c:pt>
                  <c:pt idx="32">
                    <c:v>0</c:v>
                  </c:pt>
                  <c:pt idx="33">
                    <c:v>0.0043</c:v>
                  </c:pt>
                  <c:pt idx="34">
                    <c:v>0.0014</c:v>
                  </c:pt>
                  <c:pt idx="35">
                    <c:v>0</c:v>
                  </c:pt>
                  <c:pt idx="36">
                    <c:v>0.0003</c:v>
                  </c:pt>
                  <c:pt idx="37">
                    <c:v>0</c:v>
                  </c:pt>
                  <c:pt idx="38">
                    <c:v>0</c:v>
                  </c:pt>
                  <c:pt idx="39">
                    <c:v>0.0011</c:v>
                  </c:pt>
                  <c:pt idx="40">
                    <c:v>0.0008</c:v>
                  </c:pt>
                  <c:pt idx="41">
                    <c:v>0.0083</c:v>
                  </c:pt>
                  <c:pt idx="42">
                    <c:v>0.0149</c:v>
                  </c:pt>
                  <c:pt idx="43">
                    <c:v>0.0004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0.0014</c:v>
                  </c:pt>
                  <c:pt idx="27">
                    <c:v>0.0015</c:v>
                  </c:pt>
                  <c:pt idx="28">
                    <c:v>0.003</c:v>
                  </c:pt>
                  <c:pt idx="29">
                    <c:v>0.003</c:v>
                  </c:pt>
                  <c:pt idx="30">
                    <c:v>0</c:v>
                  </c:pt>
                  <c:pt idx="31">
                    <c:v>0.003</c:v>
                  </c:pt>
                  <c:pt idx="32">
                    <c:v>0</c:v>
                  </c:pt>
                  <c:pt idx="33">
                    <c:v>0.0043</c:v>
                  </c:pt>
                  <c:pt idx="34">
                    <c:v>0.0014</c:v>
                  </c:pt>
                  <c:pt idx="35">
                    <c:v>0</c:v>
                  </c:pt>
                  <c:pt idx="36">
                    <c:v>0.0003</c:v>
                  </c:pt>
                  <c:pt idx="37">
                    <c:v>0</c:v>
                  </c:pt>
                  <c:pt idx="38">
                    <c:v>0</c:v>
                  </c:pt>
                  <c:pt idx="39">
                    <c:v>0.0011</c:v>
                  </c:pt>
                  <c:pt idx="40">
                    <c:v>0.0008</c:v>
                  </c:pt>
                  <c:pt idx="41">
                    <c:v>0.0083</c:v>
                  </c:pt>
                  <c:pt idx="42">
                    <c:v>0.0149</c:v>
                  </c:pt>
                  <c:pt idx="43">
                    <c:v>0.0004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0.0014</c:v>
                  </c:pt>
                  <c:pt idx="27">
                    <c:v>0.0015</c:v>
                  </c:pt>
                  <c:pt idx="28">
                    <c:v>0.003</c:v>
                  </c:pt>
                  <c:pt idx="29">
                    <c:v>0.003</c:v>
                  </c:pt>
                  <c:pt idx="30">
                    <c:v>0</c:v>
                  </c:pt>
                  <c:pt idx="31">
                    <c:v>0.003</c:v>
                  </c:pt>
                  <c:pt idx="32">
                    <c:v>0</c:v>
                  </c:pt>
                  <c:pt idx="33">
                    <c:v>0.0043</c:v>
                  </c:pt>
                  <c:pt idx="34">
                    <c:v>0.0014</c:v>
                  </c:pt>
                  <c:pt idx="35">
                    <c:v>0</c:v>
                  </c:pt>
                  <c:pt idx="36">
                    <c:v>0.0003</c:v>
                  </c:pt>
                  <c:pt idx="37">
                    <c:v>0</c:v>
                  </c:pt>
                  <c:pt idx="38">
                    <c:v>0</c:v>
                  </c:pt>
                  <c:pt idx="39">
                    <c:v>0.0011</c:v>
                  </c:pt>
                  <c:pt idx="40">
                    <c:v>0.0008</c:v>
                  </c:pt>
                  <c:pt idx="41">
                    <c:v>0.0083</c:v>
                  </c:pt>
                  <c:pt idx="42">
                    <c:v>0.0149</c:v>
                  </c:pt>
                  <c:pt idx="43">
                    <c:v>0.0004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0.0014</c:v>
                  </c:pt>
                  <c:pt idx="27">
                    <c:v>0.0015</c:v>
                  </c:pt>
                  <c:pt idx="28">
                    <c:v>0.003</c:v>
                  </c:pt>
                  <c:pt idx="29">
                    <c:v>0.003</c:v>
                  </c:pt>
                  <c:pt idx="30">
                    <c:v>0</c:v>
                  </c:pt>
                  <c:pt idx="31">
                    <c:v>0.003</c:v>
                  </c:pt>
                  <c:pt idx="32">
                    <c:v>0</c:v>
                  </c:pt>
                  <c:pt idx="33">
                    <c:v>0.0043</c:v>
                  </c:pt>
                  <c:pt idx="34">
                    <c:v>0.0014</c:v>
                  </c:pt>
                  <c:pt idx="35">
                    <c:v>0</c:v>
                  </c:pt>
                  <c:pt idx="36">
                    <c:v>0.0003</c:v>
                  </c:pt>
                  <c:pt idx="37">
                    <c:v>0</c:v>
                  </c:pt>
                  <c:pt idx="38">
                    <c:v>0</c:v>
                  </c:pt>
                  <c:pt idx="39">
                    <c:v>0.0011</c:v>
                  </c:pt>
                  <c:pt idx="40">
                    <c:v>0.0008</c:v>
                  </c:pt>
                  <c:pt idx="41">
                    <c:v>0.0083</c:v>
                  </c:pt>
                  <c:pt idx="42">
                    <c:v>0.0149</c:v>
                  </c:pt>
                  <c:pt idx="43">
                    <c:v>0.0004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0.0014</c:v>
                  </c:pt>
                  <c:pt idx="27">
                    <c:v>0.0015</c:v>
                  </c:pt>
                  <c:pt idx="28">
                    <c:v>0.003</c:v>
                  </c:pt>
                  <c:pt idx="29">
                    <c:v>0.003</c:v>
                  </c:pt>
                  <c:pt idx="30">
                    <c:v>0</c:v>
                  </c:pt>
                  <c:pt idx="31">
                    <c:v>0.003</c:v>
                  </c:pt>
                  <c:pt idx="32">
                    <c:v>0</c:v>
                  </c:pt>
                  <c:pt idx="33">
                    <c:v>0.0043</c:v>
                  </c:pt>
                  <c:pt idx="34">
                    <c:v>0.0014</c:v>
                  </c:pt>
                  <c:pt idx="35">
                    <c:v>0</c:v>
                  </c:pt>
                  <c:pt idx="36">
                    <c:v>0.0003</c:v>
                  </c:pt>
                  <c:pt idx="37">
                    <c:v>0</c:v>
                  </c:pt>
                  <c:pt idx="38">
                    <c:v>0</c:v>
                  </c:pt>
                  <c:pt idx="39">
                    <c:v>0.0011</c:v>
                  </c:pt>
                  <c:pt idx="40">
                    <c:v>0.0008</c:v>
                  </c:pt>
                  <c:pt idx="41">
                    <c:v>0.0083</c:v>
                  </c:pt>
                  <c:pt idx="42">
                    <c:v>0.0149</c:v>
                  </c:pt>
                  <c:pt idx="43">
                    <c:v>0.0004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0.0014</c:v>
                  </c:pt>
                  <c:pt idx="27">
                    <c:v>0.0015</c:v>
                  </c:pt>
                  <c:pt idx="28">
                    <c:v>0.003</c:v>
                  </c:pt>
                  <c:pt idx="29">
                    <c:v>0.003</c:v>
                  </c:pt>
                  <c:pt idx="30">
                    <c:v>0</c:v>
                  </c:pt>
                  <c:pt idx="31">
                    <c:v>0.003</c:v>
                  </c:pt>
                  <c:pt idx="32">
                    <c:v>0</c:v>
                  </c:pt>
                  <c:pt idx="33">
                    <c:v>0.0043</c:v>
                  </c:pt>
                  <c:pt idx="34">
                    <c:v>0.0014</c:v>
                  </c:pt>
                  <c:pt idx="35">
                    <c:v>0</c:v>
                  </c:pt>
                  <c:pt idx="36">
                    <c:v>0.0003</c:v>
                  </c:pt>
                  <c:pt idx="37">
                    <c:v>0</c:v>
                  </c:pt>
                  <c:pt idx="38">
                    <c:v>0</c:v>
                  </c:pt>
                  <c:pt idx="39">
                    <c:v>0.0011</c:v>
                  </c:pt>
                  <c:pt idx="40">
                    <c:v>0.0008</c:v>
                  </c:pt>
                  <c:pt idx="41">
                    <c:v>0.0083</c:v>
                  </c:pt>
                  <c:pt idx="42">
                    <c:v>0.0149</c:v>
                  </c:pt>
                  <c:pt idx="43">
                    <c:v>0.0004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0.0014</c:v>
                  </c:pt>
                  <c:pt idx="27">
                    <c:v>0.0015</c:v>
                  </c:pt>
                  <c:pt idx="28">
                    <c:v>0.003</c:v>
                  </c:pt>
                  <c:pt idx="29">
                    <c:v>0.003</c:v>
                  </c:pt>
                  <c:pt idx="30">
                    <c:v>0</c:v>
                  </c:pt>
                  <c:pt idx="31">
                    <c:v>0.003</c:v>
                  </c:pt>
                  <c:pt idx="32">
                    <c:v>0</c:v>
                  </c:pt>
                  <c:pt idx="33">
                    <c:v>0.0043</c:v>
                  </c:pt>
                  <c:pt idx="34">
                    <c:v>0.0014</c:v>
                  </c:pt>
                  <c:pt idx="35">
                    <c:v>0</c:v>
                  </c:pt>
                  <c:pt idx="36">
                    <c:v>0.0003</c:v>
                  </c:pt>
                  <c:pt idx="37">
                    <c:v>0</c:v>
                  </c:pt>
                  <c:pt idx="38">
                    <c:v>0</c:v>
                  </c:pt>
                  <c:pt idx="39">
                    <c:v>0.0011</c:v>
                  </c:pt>
                  <c:pt idx="40">
                    <c:v>0.0008</c:v>
                  </c:pt>
                  <c:pt idx="41">
                    <c:v>0.0083</c:v>
                  </c:pt>
                  <c:pt idx="42">
                    <c:v>0.0149</c:v>
                  </c:pt>
                  <c:pt idx="43">
                    <c:v>0.0004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0.0014</c:v>
                  </c:pt>
                  <c:pt idx="27">
                    <c:v>0.0015</c:v>
                  </c:pt>
                  <c:pt idx="28">
                    <c:v>0.003</c:v>
                  </c:pt>
                  <c:pt idx="29">
                    <c:v>0.003</c:v>
                  </c:pt>
                  <c:pt idx="30">
                    <c:v>0</c:v>
                  </c:pt>
                  <c:pt idx="31">
                    <c:v>0.003</c:v>
                  </c:pt>
                  <c:pt idx="32">
                    <c:v>0</c:v>
                  </c:pt>
                  <c:pt idx="33">
                    <c:v>0.0043</c:v>
                  </c:pt>
                  <c:pt idx="34">
                    <c:v>0.0014</c:v>
                  </c:pt>
                  <c:pt idx="35">
                    <c:v>0</c:v>
                  </c:pt>
                  <c:pt idx="36">
                    <c:v>0.0003</c:v>
                  </c:pt>
                  <c:pt idx="37">
                    <c:v>0</c:v>
                  </c:pt>
                  <c:pt idx="38">
                    <c:v>0</c:v>
                  </c:pt>
                  <c:pt idx="39">
                    <c:v>0.0011</c:v>
                  </c:pt>
                  <c:pt idx="40">
                    <c:v>0.0008</c:v>
                  </c:pt>
                  <c:pt idx="41">
                    <c:v>0.0083</c:v>
                  </c:pt>
                  <c:pt idx="42">
                    <c:v>0.0149</c:v>
                  </c:pt>
                  <c:pt idx="43">
                    <c:v>0.0004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11337481"/>
        <c:axId val="34928466"/>
      </c:scatterChart>
      <c:valAx>
        <c:axId val="11337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28466"/>
        <c:crosses val="autoZero"/>
        <c:crossBetween val="midCat"/>
        <c:dispUnits/>
      </c:valAx>
      <c:valAx>
        <c:axId val="34928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3748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875"/>
          <c:y val="0.9305"/>
          <c:w val="0.77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19050</xdr:rowOff>
    </xdr:from>
    <xdr:to>
      <xdr:col>16</xdr:col>
      <xdr:colOff>276225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552950" y="19050"/>
        <a:ext cx="59055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60" TargetMode="External" /><Relationship Id="rId2" Type="http://schemas.openxmlformats.org/officeDocument/2006/relationships/hyperlink" Target="http://www.bav-astro.de/sfs/BAVM_link.php?BAVMnr=62" TargetMode="External" /><Relationship Id="rId3" Type="http://schemas.openxmlformats.org/officeDocument/2006/relationships/hyperlink" Target="http://www.bav-astro.de/sfs/BAVM_link.php?BAVMnr=62" TargetMode="External" /><Relationship Id="rId4" Type="http://schemas.openxmlformats.org/officeDocument/2006/relationships/hyperlink" Target="http://www.bav-astro.de/sfs/BAVM_link.php?BAVMnr=80" TargetMode="External" /><Relationship Id="rId5" Type="http://schemas.openxmlformats.org/officeDocument/2006/relationships/hyperlink" Target="http://www.bav-astro.de/sfs/BAVM_link.php?BAVMnr=80" TargetMode="External" /><Relationship Id="rId6" Type="http://schemas.openxmlformats.org/officeDocument/2006/relationships/hyperlink" Target="http://www.bav-astro.de/sfs/BAVM_link.php?BAVMnr=80" TargetMode="External" /><Relationship Id="rId7" Type="http://schemas.openxmlformats.org/officeDocument/2006/relationships/hyperlink" Target="http://www.bav-astro.de/sfs/BAVM_link.php?BAVMnr=80" TargetMode="External" /><Relationship Id="rId8" Type="http://schemas.openxmlformats.org/officeDocument/2006/relationships/hyperlink" Target="http://www.bav-astro.de/sfs/BAVM_link.php?BAVMnr=132" TargetMode="External" /><Relationship Id="rId9" Type="http://schemas.openxmlformats.org/officeDocument/2006/relationships/hyperlink" Target="http://www.bav-astro.de/sfs/BAVM_link.php?BAVMnr=132" TargetMode="External" /><Relationship Id="rId10" Type="http://schemas.openxmlformats.org/officeDocument/2006/relationships/hyperlink" Target="http://www.bav-astro.de/sfs/BAVM_link.php?BAVMnr=183" TargetMode="External" /><Relationship Id="rId11" Type="http://schemas.openxmlformats.org/officeDocument/2006/relationships/hyperlink" Target="http://var.astro.cz/oejv/issues/oejv0094.pdf" TargetMode="External" /><Relationship Id="rId12" Type="http://schemas.openxmlformats.org/officeDocument/2006/relationships/hyperlink" Target="http://www.bav-astro.de/sfs/BAVM_link.php?BAVMnr=203" TargetMode="External" /><Relationship Id="rId13" Type="http://schemas.openxmlformats.org/officeDocument/2006/relationships/hyperlink" Target="http://var.astro.cz/oejv/issues/oejv0137.pdf" TargetMode="External" /><Relationship Id="rId14" Type="http://schemas.openxmlformats.org/officeDocument/2006/relationships/hyperlink" Target="http://www.bav-astro.de/sfs/BAVM_link.php?BAVMnr=225" TargetMode="External" /><Relationship Id="rId15" Type="http://schemas.openxmlformats.org/officeDocument/2006/relationships/hyperlink" Target="http://www.bav-astro.de/sfs/BAVM_link.php?BAVMnr=225" TargetMode="External" /><Relationship Id="rId16" Type="http://schemas.openxmlformats.org/officeDocument/2006/relationships/hyperlink" Target="http://www.bav-astro.de/sfs/BAVM_link.php?BAVMnr=238" TargetMode="External" /><Relationship Id="rId17" Type="http://schemas.openxmlformats.org/officeDocument/2006/relationships/hyperlink" Target="http://www.bav-astro.de/sfs/BAVM_link.php?BAVMnr=23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1"/>
  <sheetViews>
    <sheetView tabSelected="1" zoomScalePageLayoutView="0" workbookViewId="0" topLeftCell="A1">
      <pane xSplit="14" ySplit="22" topLeftCell="O23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F9" sqref="F8:F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9.28125" style="0" customWidth="1"/>
    <col min="16" max="16" width="7.7109375" style="0" customWidth="1"/>
    <col min="17" max="17" width="9.8515625" style="0" customWidth="1"/>
  </cols>
  <sheetData>
    <row r="1" ht="20.25">
      <c r="A1" s="1" t="s">
        <v>41</v>
      </c>
    </row>
    <row r="2" spans="1:2" ht="12.75">
      <c r="A2" t="s">
        <v>25</v>
      </c>
      <c r="B2" s="10" t="s">
        <v>34</v>
      </c>
    </row>
    <row r="4" spans="1:4" ht="14.25" thickBot="1" thickTop="1">
      <c r="A4" s="7" t="s">
        <v>1</v>
      </c>
      <c r="C4" s="3">
        <v>34119.427</v>
      </c>
      <c r="D4" s="4">
        <v>1.747936</v>
      </c>
    </row>
    <row r="5" spans="1:4" ht="13.5" thickTop="1">
      <c r="A5" s="12" t="s">
        <v>35</v>
      </c>
      <c r="B5" s="13"/>
      <c r="C5" s="14">
        <v>-9.5</v>
      </c>
      <c r="D5" s="13" t="s">
        <v>36</v>
      </c>
    </row>
    <row r="6" ht="12.75">
      <c r="A6" s="7" t="s">
        <v>2</v>
      </c>
    </row>
    <row r="7" spans="1:3" ht="12.75">
      <c r="A7" t="s">
        <v>3</v>
      </c>
      <c r="C7">
        <f>+C4</f>
        <v>34119.427</v>
      </c>
    </row>
    <row r="8" spans="1:3" ht="12.75">
      <c r="A8" t="s">
        <v>4</v>
      </c>
      <c r="C8">
        <f>+D4</f>
        <v>1.747936</v>
      </c>
    </row>
    <row r="9" spans="1:4" ht="12.75">
      <c r="A9" s="28" t="s">
        <v>44</v>
      </c>
      <c r="B9" s="29">
        <v>45</v>
      </c>
      <c r="C9" s="27" t="str">
        <f>"F"&amp;B9</f>
        <v>F45</v>
      </c>
      <c r="D9" s="25" t="str">
        <f>"G"&amp;B9</f>
        <v>G45</v>
      </c>
    </row>
    <row r="10" spans="1:5" ht="13.5" thickBot="1">
      <c r="A10" s="13"/>
      <c r="B10" s="13"/>
      <c r="C10" s="6" t="s">
        <v>21</v>
      </c>
      <c r="D10" s="6" t="s">
        <v>22</v>
      </c>
      <c r="E10" s="13"/>
    </row>
    <row r="11" spans="1:5" ht="12.75">
      <c r="A11" s="13" t="s">
        <v>17</v>
      </c>
      <c r="B11" s="13"/>
      <c r="C11" s="26">
        <f ca="1">INTERCEPT(INDIRECT($D$9):G991,INDIRECT($C$9):F991)</f>
        <v>0.024430669032934227</v>
      </c>
      <c r="D11" s="5"/>
      <c r="E11" s="13"/>
    </row>
    <row r="12" spans="1:5" ht="12.75">
      <c r="A12" s="13" t="s">
        <v>18</v>
      </c>
      <c r="B12" s="13"/>
      <c r="C12" s="26">
        <f ca="1">SLOPE(INDIRECT($D$9):G991,INDIRECT($C$9):F991)</f>
        <v>-1.6868603208354507E-05</v>
      </c>
      <c r="D12" s="5"/>
      <c r="E12" s="13"/>
    </row>
    <row r="13" spans="1:3" ht="12.75">
      <c r="A13" s="13" t="s">
        <v>20</v>
      </c>
      <c r="B13" s="13"/>
      <c r="C13" s="5" t="s">
        <v>15</v>
      </c>
    </row>
    <row r="14" spans="1:3" ht="12.75">
      <c r="A14" s="13"/>
      <c r="B14" s="13"/>
      <c r="C14" s="13"/>
    </row>
    <row r="15" spans="1:6" ht="12.75">
      <c r="A15" s="15" t="s">
        <v>19</v>
      </c>
      <c r="B15" s="13"/>
      <c r="C15" s="16">
        <f>(C7+C11)+(C8+C12)*INT(MAX(F21:F3532))</f>
        <v>57562.54282096281</v>
      </c>
      <c r="E15" s="17" t="s">
        <v>47</v>
      </c>
      <c r="F15" s="14">
        <v>1</v>
      </c>
    </row>
    <row r="16" spans="1:6" ht="12.75">
      <c r="A16" s="19" t="s">
        <v>5</v>
      </c>
      <c r="B16" s="13"/>
      <c r="C16" s="20">
        <f>+C8+C12</f>
        <v>1.7479191313967917</v>
      </c>
      <c r="E16" s="17" t="s">
        <v>37</v>
      </c>
      <c r="F16" s="18">
        <f ca="1">NOW()+15018.5+$C$5/24</f>
        <v>59896.82333298611</v>
      </c>
    </row>
    <row r="17" spans="1:6" ht="13.5" thickBot="1">
      <c r="A17" s="17" t="s">
        <v>39</v>
      </c>
      <c r="B17" s="13"/>
      <c r="C17" s="13">
        <f>COUNT(C21:C2190)</f>
        <v>44</v>
      </c>
      <c r="E17" s="17" t="s">
        <v>48</v>
      </c>
      <c r="F17" s="18">
        <f>ROUND(2*(F16-$C$7)/$C$8,0)/2+F15</f>
        <v>14748.5</v>
      </c>
    </row>
    <row r="18" spans="1:6" ht="14.25" thickBot="1" thickTop="1">
      <c r="A18" s="19" t="s">
        <v>6</v>
      </c>
      <c r="B18" s="13"/>
      <c r="C18" s="22">
        <f>+C15</f>
        <v>57562.54282096281</v>
      </c>
      <c r="D18" s="23">
        <f>+C16</f>
        <v>1.7479191313967917</v>
      </c>
      <c r="E18" s="17" t="s">
        <v>38</v>
      </c>
      <c r="F18" s="25">
        <f>ROUND(2*(F16-$C$15)/$C$16,0)/2+F15</f>
        <v>1336.5</v>
      </c>
    </row>
    <row r="19" spans="5:6" ht="13.5" thickTop="1">
      <c r="E19" s="17" t="s">
        <v>40</v>
      </c>
      <c r="F19" s="21">
        <f>+$C$15+$C$16*F18-15018.5-$C$5/24</f>
        <v>44880.53257340796</v>
      </c>
    </row>
    <row r="20" spans="1:21" ht="13.5" thickBot="1">
      <c r="A20" s="6" t="s">
        <v>7</v>
      </c>
      <c r="B20" s="6" t="s">
        <v>8</v>
      </c>
      <c r="C20" s="6" t="s">
        <v>9</v>
      </c>
      <c r="D20" s="6" t="s">
        <v>14</v>
      </c>
      <c r="E20" s="6" t="s">
        <v>10</v>
      </c>
      <c r="F20" s="6" t="s">
        <v>11</v>
      </c>
      <c r="G20" s="6" t="s">
        <v>12</v>
      </c>
      <c r="H20" s="9" t="s">
        <v>59</v>
      </c>
      <c r="I20" s="9" t="s">
        <v>62</v>
      </c>
      <c r="J20" s="9" t="s">
        <v>56</v>
      </c>
      <c r="K20" s="9" t="s">
        <v>54</v>
      </c>
      <c r="L20" s="9" t="s">
        <v>26</v>
      </c>
      <c r="M20" s="9" t="s">
        <v>27</v>
      </c>
      <c r="N20" s="9" t="s">
        <v>28</v>
      </c>
      <c r="O20" s="9" t="s">
        <v>24</v>
      </c>
      <c r="P20" s="8" t="s">
        <v>23</v>
      </c>
      <c r="Q20" s="6" t="s">
        <v>16</v>
      </c>
      <c r="U20" s="52" t="s">
        <v>213</v>
      </c>
    </row>
    <row r="21" spans="1:17" ht="12.75">
      <c r="A21" s="50" t="s">
        <v>68</v>
      </c>
      <c r="B21" s="51" t="s">
        <v>46</v>
      </c>
      <c r="C21" s="50">
        <v>32822.425</v>
      </c>
      <c r="D21" s="50" t="s">
        <v>62</v>
      </c>
      <c r="E21">
        <f aca="true" t="shared" si="0" ref="E21:E48">+(C21-C$7)/C$8</f>
        <v>-742.019158596196</v>
      </c>
      <c r="F21">
        <f aca="true" t="shared" si="1" ref="F21:F48">ROUND(2*E21,0)/2</f>
        <v>-742</v>
      </c>
      <c r="G21">
        <f aca="true" t="shared" si="2" ref="G21:G42">+C21-(C$7+F21*C$8)</f>
        <v>-0.03348800000094343</v>
      </c>
      <c r="I21">
        <f>G21</f>
        <v>-0.03348800000094343</v>
      </c>
      <c r="O21">
        <f aca="true" t="shared" si="3" ref="O21:O48">+C$11+C$12*F21</f>
        <v>0.03694717261353327</v>
      </c>
      <c r="Q21" s="2">
        <f aca="true" t="shared" si="4" ref="Q21:Q48">+C21-15018.5</f>
        <v>17803.925000000003</v>
      </c>
    </row>
    <row r="22" spans="1:17" ht="12.75">
      <c r="A22" s="50" t="s">
        <v>68</v>
      </c>
      <c r="B22" s="51" t="s">
        <v>46</v>
      </c>
      <c r="C22" s="50">
        <v>33946.384</v>
      </c>
      <c r="D22" s="50" t="s">
        <v>62</v>
      </c>
      <c r="E22">
        <f t="shared" si="0"/>
        <v>-98.9984759167413</v>
      </c>
      <c r="F22">
        <f t="shared" si="1"/>
        <v>-99</v>
      </c>
      <c r="G22">
        <f t="shared" si="2"/>
        <v>0.002663999992364552</v>
      </c>
      <c r="I22">
        <f>G22</f>
        <v>0.002663999992364552</v>
      </c>
      <c r="O22">
        <f t="shared" si="3"/>
        <v>0.026100660750561323</v>
      </c>
      <c r="Q22" s="2">
        <f t="shared" si="4"/>
        <v>18927.884</v>
      </c>
    </row>
    <row r="23" spans="1:17" ht="12.75">
      <c r="A23" t="s">
        <v>13</v>
      </c>
      <c r="C23" s="11">
        <v>34119.427</v>
      </c>
      <c r="D23" s="11" t="s">
        <v>15</v>
      </c>
      <c r="E23">
        <f t="shared" si="0"/>
        <v>0</v>
      </c>
      <c r="F23">
        <f t="shared" si="1"/>
        <v>0</v>
      </c>
      <c r="G23">
        <f t="shared" si="2"/>
        <v>0</v>
      </c>
      <c r="H23" s="25">
        <v>0</v>
      </c>
      <c r="O23">
        <f t="shared" si="3"/>
        <v>0.024430669032934227</v>
      </c>
      <c r="Q23" s="2">
        <f t="shared" si="4"/>
        <v>19100.927000000003</v>
      </c>
    </row>
    <row r="24" spans="1:17" ht="12.75">
      <c r="A24" s="50" t="s">
        <v>68</v>
      </c>
      <c r="B24" s="51" t="s">
        <v>46</v>
      </c>
      <c r="C24" s="50">
        <v>34119.469</v>
      </c>
      <c r="D24" s="50" t="s">
        <v>62</v>
      </c>
      <c r="E24">
        <f t="shared" si="0"/>
        <v>0.02402833970694843</v>
      </c>
      <c r="F24">
        <f t="shared" si="1"/>
        <v>0</v>
      </c>
      <c r="G24">
        <f t="shared" si="2"/>
        <v>0.04199999999400461</v>
      </c>
      <c r="I24">
        <f aca="true" t="shared" si="5" ref="I24:I42">G24</f>
        <v>0.04199999999400461</v>
      </c>
      <c r="O24">
        <f t="shared" si="3"/>
        <v>0.024430669032934227</v>
      </c>
      <c r="Q24" s="2">
        <f t="shared" si="4"/>
        <v>19100.968999999997</v>
      </c>
    </row>
    <row r="25" spans="1:17" ht="12.75">
      <c r="A25" s="50" t="s">
        <v>68</v>
      </c>
      <c r="B25" s="51" t="s">
        <v>46</v>
      </c>
      <c r="C25" s="50">
        <v>34215.53</v>
      </c>
      <c r="D25" s="50" t="s">
        <v>62</v>
      </c>
      <c r="E25">
        <f t="shared" si="0"/>
        <v>54.98084598062831</v>
      </c>
      <c r="F25">
        <f t="shared" si="1"/>
        <v>55</v>
      </c>
      <c r="G25">
        <f t="shared" si="2"/>
        <v>-0.0334800000055111</v>
      </c>
      <c r="I25">
        <f t="shared" si="5"/>
        <v>-0.0334800000055111</v>
      </c>
      <c r="O25">
        <f t="shared" si="3"/>
        <v>0.023502895856474727</v>
      </c>
      <c r="Q25" s="2">
        <f t="shared" si="4"/>
        <v>19197.03</v>
      </c>
    </row>
    <row r="26" spans="1:17" ht="12.75">
      <c r="A26" s="50" t="s">
        <v>68</v>
      </c>
      <c r="B26" s="51" t="s">
        <v>46</v>
      </c>
      <c r="C26" s="50">
        <v>34626.338</v>
      </c>
      <c r="D26" s="50" t="s">
        <v>62</v>
      </c>
      <c r="E26">
        <f t="shared" si="0"/>
        <v>290.0054693078008</v>
      </c>
      <c r="F26">
        <f t="shared" si="1"/>
        <v>290</v>
      </c>
      <c r="G26">
        <f t="shared" si="2"/>
        <v>0.009559999998600688</v>
      </c>
      <c r="I26">
        <f t="shared" si="5"/>
        <v>0.009559999998600688</v>
      </c>
      <c r="O26">
        <f t="shared" si="3"/>
        <v>0.019538774102511418</v>
      </c>
      <c r="Q26" s="2">
        <f t="shared" si="4"/>
        <v>19607.838000000003</v>
      </c>
    </row>
    <row r="27" spans="1:17" ht="12.75">
      <c r="A27" s="50" t="s">
        <v>68</v>
      </c>
      <c r="B27" s="51" t="s">
        <v>46</v>
      </c>
      <c r="C27" s="50">
        <v>35070.332</v>
      </c>
      <c r="D27" s="50" t="s">
        <v>62</v>
      </c>
      <c r="E27">
        <f t="shared" si="0"/>
        <v>544.0159136261276</v>
      </c>
      <c r="F27">
        <f t="shared" si="1"/>
        <v>544</v>
      </c>
      <c r="G27">
        <f t="shared" si="2"/>
        <v>0.027816000001621433</v>
      </c>
      <c r="I27">
        <f t="shared" si="5"/>
        <v>0.027816000001621433</v>
      </c>
      <c r="O27">
        <f t="shared" si="3"/>
        <v>0.015254148887589376</v>
      </c>
      <c r="Q27" s="2">
        <f t="shared" si="4"/>
        <v>20051.832000000002</v>
      </c>
    </row>
    <row r="28" spans="1:17" ht="12.75">
      <c r="A28" s="50" t="s">
        <v>68</v>
      </c>
      <c r="B28" s="51" t="s">
        <v>46</v>
      </c>
      <c r="C28" s="50">
        <v>35374.424</v>
      </c>
      <c r="D28" s="50" t="s">
        <v>62</v>
      </c>
      <c r="E28">
        <f t="shared" si="0"/>
        <v>717.9879583691827</v>
      </c>
      <c r="F28">
        <f t="shared" si="1"/>
        <v>718</v>
      </c>
      <c r="G28">
        <f t="shared" si="2"/>
        <v>-0.021048000002338085</v>
      </c>
      <c r="I28">
        <f t="shared" si="5"/>
        <v>-0.021048000002338085</v>
      </c>
      <c r="O28">
        <f t="shared" si="3"/>
        <v>0.012319011929335691</v>
      </c>
      <c r="Q28" s="2">
        <f t="shared" si="4"/>
        <v>20355.924</v>
      </c>
    </row>
    <row r="29" spans="1:17" ht="12.75">
      <c r="A29" s="50" t="s">
        <v>91</v>
      </c>
      <c r="B29" s="51" t="s">
        <v>43</v>
      </c>
      <c r="C29" s="50">
        <v>36810.343</v>
      </c>
      <c r="D29" s="50" t="s">
        <v>62</v>
      </c>
      <c r="E29">
        <f t="shared" si="0"/>
        <v>1539.481994764109</v>
      </c>
      <c r="F29">
        <f t="shared" si="1"/>
        <v>1539.5</v>
      </c>
      <c r="G29">
        <f t="shared" si="2"/>
        <v>-0.03147200000239536</v>
      </c>
      <c r="I29">
        <f t="shared" si="5"/>
        <v>-0.03147200000239536</v>
      </c>
      <c r="O29">
        <f t="shared" si="3"/>
        <v>-0.0015385456063275356</v>
      </c>
      <c r="Q29" s="2">
        <f t="shared" si="4"/>
        <v>21791.843</v>
      </c>
    </row>
    <row r="30" spans="1:17" ht="12.75">
      <c r="A30" s="50" t="s">
        <v>68</v>
      </c>
      <c r="B30" s="51" t="s">
        <v>46</v>
      </c>
      <c r="C30" s="50">
        <v>36816.493</v>
      </c>
      <c r="D30" s="50" t="s">
        <v>62</v>
      </c>
      <c r="E30">
        <f t="shared" si="0"/>
        <v>1543.000430221701</v>
      </c>
      <c r="F30">
        <f t="shared" si="1"/>
        <v>1543</v>
      </c>
      <c r="G30">
        <f t="shared" si="2"/>
        <v>0.0007519999999203719</v>
      </c>
      <c r="I30">
        <f t="shared" si="5"/>
        <v>0.0007519999999203719</v>
      </c>
      <c r="O30">
        <f t="shared" si="3"/>
        <v>-0.0015975857175567765</v>
      </c>
      <c r="Q30" s="2">
        <f t="shared" si="4"/>
        <v>21797.993000000002</v>
      </c>
    </row>
    <row r="31" spans="1:17" ht="12.75">
      <c r="A31" s="50" t="s">
        <v>91</v>
      </c>
      <c r="B31" s="51" t="s">
        <v>46</v>
      </c>
      <c r="C31" s="50">
        <v>36837.433</v>
      </c>
      <c r="D31" s="50" t="s">
        <v>62</v>
      </c>
      <c r="E31">
        <f t="shared" si="0"/>
        <v>1554.980273877301</v>
      </c>
      <c r="F31">
        <f t="shared" si="1"/>
        <v>1555</v>
      </c>
      <c r="G31">
        <f t="shared" si="2"/>
        <v>-0.03448000000935281</v>
      </c>
      <c r="I31">
        <f t="shared" si="5"/>
        <v>-0.03448000000935281</v>
      </c>
      <c r="O31">
        <f t="shared" si="3"/>
        <v>-0.001800008956057031</v>
      </c>
      <c r="Q31" s="2">
        <f t="shared" si="4"/>
        <v>21818.932999999997</v>
      </c>
    </row>
    <row r="32" spans="1:17" ht="12.75">
      <c r="A32" s="50" t="s">
        <v>91</v>
      </c>
      <c r="B32" s="51" t="s">
        <v>43</v>
      </c>
      <c r="C32" s="50">
        <v>36894.284</v>
      </c>
      <c r="D32" s="50" t="s">
        <v>62</v>
      </c>
      <c r="E32">
        <f t="shared" si="0"/>
        <v>1587.5049200886053</v>
      </c>
      <c r="F32">
        <f t="shared" si="1"/>
        <v>1587.5</v>
      </c>
      <c r="G32">
        <f t="shared" si="2"/>
        <v>0.008599999993748497</v>
      </c>
      <c r="I32">
        <f t="shared" si="5"/>
        <v>0.008599999993748497</v>
      </c>
      <c r="O32">
        <f t="shared" si="3"/>
        <v>-0.0023482385603285534</v>
      </c>
      <c r="Q32" s="2">
        <f t="shared" si="4"/>
        <v>21875.784</v>
      </c>
    </row>
    <row r="33" spans="1:17" ht="12.75">
      <c r="A33" s="50" t="s">
        <v>91</v>
      </c>
      <c r="B33" s="51" t="s">
        <v>43</v>
      </c>
      <c r="C33" s="50">
        <v>37191.409</v>
      </c>
      <c r="D33" s="50" t="s">
        <v>62</v>
      </c>
      <c r="E33">
        <f t="shared" si="0"/>
        <v>1757.4911209563716</v>
      </c>
      <c r="F33">
        <f t="shared" si="1"/>
        <v>1757.5</v>
      </c>
      <c r="G33">
        <f t="shared" si="2"/>
        <v>-0.015520000000833534</v>
      </c>
      <c r="I33">
        <f t="shared" si="5"/>
        <v>-0.015520000000833534</v>
      </c>
      <c r="O33">
        <f t="shared" si="3"/>
        <v>-0.005215901105748821</v>
      </c>
      <c r="Q33" s="2">
        <f t="shared" si="4"/>
        <v>22172.909</v>
      </c>
    </row>
    <row r="34" spans="1:17" ht="12.75">
      <c r="A34" s="50" t="s">
        <v>91</v>
      </c>
      <c r="B34" s="51" t="s">
        <v>46</v>
      </c>
      <c r="C34" s="50">
        <v>37199.315</v>
      </c>
      <c r="D34" s="50" t="s">
        <v>62</v>
      </c>
      <c r="E34">
        <f t="shared" si="0"/>
        <v>1762.0141698551888</v>
      </c>
      <c r="F34">
        <f t="shared" si="1"/>
        <v>1762</v>
      </c>
      <c r="G34">
        <f t="shared" si="2"/>
        <v>0.02476800000295043</v>
      </c>
      <c r="I34">
        <f t="shared" si="5"/>
        <v>0.02476800000295043</v>
      </c>
      <c r="O34">
        <f t="shared" si="3"/>
        <v>-0.005291809820186417</v>
      </c>
      <c r="Q34" s="2">
        <f t="shared" si="4"/>
        <v>22180.815000000002</v>
      </c>
    </row>
    <row r="35" spans="1:17" ht="12.75">
      <c r="A35" s="50" t="s">
        <v>91</v>
      </c>
      <c r="B35" s="51" t="s">
        <v>46</v>
      </c>
      <c r="C35" s="50">
        <v>37940.427</v>
      </c>
      <c r="D35" s="50" t="s">
        <v>62</v>
      </c>
      <c r="E35">
        <f t="shared" si="0"/>
        <v>2186.006810317998</v>
      </c>
      <c r="F35">
        <f t="shared" si="1"/>
        <v>2186</v>
      </c>
      <c r="G35">
        <f t="shared" si="2"/>
        <v>0.01190399999904912</v>
      </c>
      <c r="I35">
        <f t="shared" si="5"/>
        <v>0.01190399999904912</v>
      </c>
      <c r="O35">
        <f t="shared" si="3"/>
        <v>-0.012444097580528724</v>
      </c>
      <c r="Q35" s="2">
        <f t="shared" si="4"/>
        <v>22921.927000000003</v>
      </c>
    </row>
    <row r="36" spans="1:17" ht="12.75">
      <c r="A36" s="50" t="s">
        <v>91</v>
      </c>
      <c r="B36" s="51" t="s">
        <v>46</v>
      </c>
      <c r="C36" s="50">
        <v>37961.365</v>
      </c>
      <c r="D36" s="50" t="s">
        <v>62</v>
      </c>
      <c r="E36">
        <f t="shared" si="0"/>
        <v>2197.985509766945</v>
      </c>
      <c r="F36">
        <f t="shared" si="1"/>
        <v>2198</v>
      </c>
      <c r="G36">
        <f t="shared" si="2"/>
        <v>-0.025328000003355555</v>
      </c>
      <c r="I36">
        <f t="shared" si="5"/>
        <v>-0.025328000003355555</v>
      </c>
      <c r="O36">
        <f t="shared" si="3"/>
        <v>-0.012646520819028978</v>
      </c>
      <c r="Q36" s="2">
        <f t="shared" si="4"/>
        <v>22942.864999999998</v>
      </c>
    </row>
    <row r="37" spans="1:17" ht="12.75">
      <c r="A37" s="50" t="s">
        <v>91</v>
      </c>
      <c r="B37" s="51" t="s">
        <v>43</v>
      </c>
      <c r="C37" s="50">
        <v>38322.332</v>
      </c>
      <c r="D37" s="50" t="s">
        <v>62</v>
      </c>
      <c r="E37">
        <f t="shared" si="0"/>
        <v>2404.495931201142</v>
      </c>
      <c r="F37">
        <f t="shared" si="1"/>
        <v>2404.5</v>
      </c>
      <c r="G37">
        <f t="shared" si="2"/>
        <v>-0.0071119999993243255</v>
      </c>
      <c r="I37">
        <f t="shared" si="5"/>
        <v>-0.0071119999993243255</v>
      </c>
      <c r="O37">
        <f t="shared" si="3"/>
        <v>-0.016129887381554187</v>
      </c>
      <c r="Q37" s="2">
        <f t="shared" si="4"/>
        <v>23303.832000000002</v>
      </c>
    </row>
    <row r="38" spans="1:17" ht="12.75">
      <c r="A38" s="50" t="s">
        <v>91</v>
      </c>
      <c r="B38" s="51" t="s">
        <v>46</v>
      </c>
      <c r="C38" s="50">
        <v>38557.439</v>
      </c>
      <c r="D38" s="50" t="s">
        <v>62</v>
      </c>
      <c r="E38">
        <f t="shared" si="0"/>
        <v>2539.0014279699003</v>
      </c>
      <c r="F38">
        <f t="shared" si="1"/>
        <v>2539</v>
      </c>
      <c r="G38">
        <f t="shared" si="2"/>
        <v>0.002495999993698206</v>
      </c>
      <c r="I38">
        <f t="shared" si="5"/>
        <v>0.002495999993698206</v>
      </c>
      <c r="O38">
        <f t="shared" si="3"/>
        <v>-0.01839871451307787</v>
      </c>
      <c r="Q38" s="2">
        <f t="shared" si="4"/>
        <v>23538.939</v>
      </c>
    </row>
    <row r="39" spans="1:17" ht="12.75">
      <c r="A39" s="50" t="s">
        <v>91</v>
      </c>
      <c r="B39" s="51" t="s">
        <v>46</v>
      </c>
      <c r="C39" s="50">
        <v>38613.421</v>
      </c>
      <c r="D39" s="50" t="s">
        <v>62</v>
      </c>
      <c r="E39">
        <f t="shared" si="0"/>
        <v>2571.028916390531</v>
      </c>
      <c r="F39">
        <f t="shared" si="1"/>
        <v>2571</v>
      </c>
      <c r="G39">
        <f t="shared" si="2"/>
        <v>0.050543999997898936</v>
      </c>
      <c r="I39">
        <f t="shared" si="5"/>
        <v>0.050543999997898936</v>
      </c>
      <c r="O39">
        <f t="shared" si="3"/>
        <v>-0.018938509815745214</v>
      </c>
      <c r="Q39" s="2">
        <f t="shared" si="4"/>
        <v>23594.921000000002</v>
      </c>
    </row>
    <row r="40" spans="1:17" ht="12.75">
      <c r="A40" s="50" t="s">
        <v>91</v>
      </c>
      <c r="B40" s="51" t="s">
        <v>43</v>
      </c>
      <c r="C40" s="50">
        <v>38640.456</v>
      </c>
      <c r="D40" s="50" t="s">
        <v>62</v>
      </c>
      <c r="E40">
        <f t="shared" si="0"/>
        <v>2586.4957298207687</v>
      </c>
      <c r="F40">
        <f t="shared" si="1"/>
        <v>2586.5</v>
      </c>
      <c r="G40">
        <f t="shared" si="2"/>
        <v>-0.00746400000207359</v>
      </c>
      <c r="I40">
        <f t="shared" si="5"/>
        <v>-0.00746400000207359</v>
      </c>
      <c r="O40">
        <f t="shared" si="3"/>
        <v>-0.019199973165474706</v>
      </c>
      <c r="Q40" s="2">
        <f t="shared" si="4"/>
        <v>23621.956</v>
      </c>
    </row>
    <row r="41" spans="1:17" ht="12.75">
      <c r="A41" s="50" t="s">
        <v>91</v>
      </c>
      <c r="B41" s="51" t="s">
        <v>43</v>
      </c>
      <c r="C41" s="50">
        <v>38675.395</v>
      </c>
      <c r="D41" s="50" t="s">
        <v>62</v>
      </c>
      <c r="E41">
        <f t="shared" si="0"/>
        <v>2606.4844479431704</v>
      </c>
      <c r="F41">
        <f t="shared" si="1"/>
        <v>2606.5</v>
      </c>
      <c r="G41">
        <f t="shared" si="2"/>
        <v>-0.027184000005945563</v>
      </c>
      <c r="I41">
        <f t="shared" si="5"/>
        <v>-0.027184000005945563</v>
      </c>
      <c r="O41">
        <f t="shared" si="3"/>
        <v>-0.019537345229641796</v>
      </c>
      <c r="Q41" s="2">
        <f t="shared" si="4"/>
        <v>23656.894999999997</v>
      </c>
    </row>
    <row r="42" spans="1:17" ht="12.75">
      <c r="A42" s="50" t="s">
        <v>91</v>
      </c>
      <c r="B42" s="51" t="s">
        <v>46</v>
      </c>
      <c r="C42" s="50">
        <v>39029.37</v>
      </c>
      <c r="D42" s="50" t="s">
        <v>62</v>
      </c>
      <c r="E42">
        <f t="shared" si="0"/>
        <v>2808.9947229189165</v>
      </c>
      <c r="F42">
        <f t="shared" si="1"/>
        <v>2809</v>
      </c>
      <c r="G42">
        <f t="shared" si="2"/>
        <v>-0.009224000001267996</v>
      </c>
      <c r="I42">
        <f t="shared" si="5"/>
        <v>-0.009224000001267996</v>
      </c>
      <c r="O42">
        <f t="shared" si="3"/>
        <v>-0.022953237379333587</v>
      </c>
      <c r="Q42" s="2">
        <f t="shared" si="4"/>
        <v>24010.870000000003</v>
      </c>
    </row>
    <row r="43" spans="1:32" ht="12.75">
      <c r="A43" t="s">
        <v>30</v>
      </c>
      <c r="C43" s="11">
        <v>46678.331</v>
      </c>
      <c r="D43" s="11"/>
      <c r="E43">
        <f t="shared" si="0"/>
        <v>7184.990754810242</v>
      </c>
      <c r="F43">
        <f t="shared" si="1"/>
        <v>7185</v>
      </c>
      <c r="O43">
        <f t="shared" si="3"/>
        <v>-0.09677024501909291</v>
      </c>
      <c r="Q43" s="2">
        <f t="shared" si="4"/>
        <v>31659.831</v>
      </c>
      <c r="U43">
        <f>+C43-(C$7+F43*C$8)</f>
        <v>-0.016160000006493647</v>
      </c>
      <c r="AA43" s="5">
        <v>5</v>
      </c>
      <c r="AB43" t="s">
        <v>29</v>
      </c>
      <c r="AD43" t="s">
        <v>31</v>
      </c>
      <c r="AF43" t="str">
        <f>+AD43</f>
        <v>B</v>
      </c>
    </row>
    <row r="44" spans="1:21" ht="12.75">
      <c r="A44" s="50" t="s">
        <v>140</v>
      </c>
      <c r="B44" s="51" t="s">
        <v>43</v>
      </c>
      <c r="C44" s="50">
        <v>47759.387</v>
      </c>
      <c r="D44" s="50" t="s">
        <v>62</v>
      </c>
      <c r="E44">
        <f t="shared" si="0"/>
        <v>7803.46648847555</v>
      </c>
      <c r="F44">
        <f t="shared" si="1"/>
        <v>7803.5</v>
      </c>
      <c r="O44">
        <f t="shared" si="3"/>
        <v>-0.10720347610346018</v>
      </c>
      <c r="Q44" s="2">
        <f t="shared" si="4"/>
        <v>32740.887000000002</v>
      </c>
      <c r="U44">
        <f>+C44-(C$7+F44*C$8)</f>
        <v>-0.05857600000308594</v>
      </c>
    </row>
    <row r="45" spans="1:17" ht="12.75">
      <c r="A45" s="50" t="s">
        <v>146</v>
      </c>
      <c r="B45" s="51" t="s">
        <v>43</v>
      </c>
      <c r="C45" s="50">
        <v>49117.4686</v>
      </c>
      <c r="D45" s="50" t="s">
        <v>62</v>
      </c>
      <c r="E45">
        <f t="shared" si="0"/>
        <v>8580.429489409222</v>
      </c>
      <c r="F45">
        <f t="shared" si="1"/>
        <v>8580.5</v>
      </c>
      <c r="G45">
        <f aca="true" t="shared" si="6" ref="G45:G64">+C45-(C$7+F45*C$8)</f>
        <v>-0.12324800000351388</v>
      </c>
      <c r="K45">
        <f>G45</f>
        <v>-0.12324800000351388</v>
      </c>
      <c r="O45">
        <f t="shared" si="3"/>
        <v>-0.12031038079635162</v>
      </c>
      <c r="Q45" s="2">
        <f t="shared" si="4"/>
        <v>34098.9686</v>
      </c>
    </row>
    <row r="46" spans="1:17" ht="12.75">
      <c r="A46" s="50" t="s">
        <v>146</v>
      </c>
      <c r="B46" s="51" t="s">
        <v>43</v>
      </c>
      <c r="C46" s="50">
        <v>49117.4693</v>
      </c>
      <c r="D46" s="50" t="s">
        <v>62</v>
      </c>
      <c r="E46">
        <f t="shared" si="0"/>
        <v>8580.429889881549</v>
      </c>
      <c r="F46">
        <f t="shared" si="1"/>
        <v>8580.5</v>
      </c>
      <c r="G46">
        <f t="shared" si="6"/>
        <v>-0.12254800000664545</v>
      </c>
      <c r="K46">
        <f>G46</f>
        <v>-0.12254800000664545</v>
      </c>
      <c r="O46">
        <f t="shared" si="3"/>
        <v>-0.12031038079635162</v>
      </c>
      <c r="Q46" s="2">
        <f t="shared" si="4"/>
        <v>34098.9693</v>
      </c>
    </row>
    <row r="47" spans="1:17" ht="12.75">
      <c r="A47" t="s">
        <v>33</v>
      </c>
      <c r="C47" s="11">
        <v>49547.4506</v>
      </c>
      <c r="D47" s="11">
        <v>0.0014</v>
      </c>
      <c r="E47">
        <f t="shared" si="0"/>
        <v>8826.423621917504</v>
      </c>
      <c r="F47">
        <f t="shared" si="1"/>
        <v>8826.5</v>
      </c>
      <c r="G47">
        <f t="shared" si="6"/>
        <v>-0.1335040000049048</v>
      </c>
      <c r="J47">
        <f>G47</f>
        <v>-0.1335040000049048</v>
      </c>
      <c r="O47">
        <f t="shared" si="3"/>
        <v>-0.12446005718560682</v>
      </c>
      <c r="Q47" s="2">
        <f t="shared" si="4"/>
        <v>34528.9506</v>
      </c>
    </row>
    <row r="48" spans="1:17" ht="12.75">
      <c r="A48" t="s">
        <v>33</v>
      </c>
      <c r="C48" s="11">
        <v>49547.453</v>
      </c>
      <c r="D48" s="11">
        <v>0.0015</v>
      </c>
      <c r="E48">
        <f t="shared" si="0"/>
        <v>8826.42499496549</v>
      </c>
      <c r="F48">
        <f t="shared" si="1"/>
        <v>8826.5</v>
      </c>
      <c r="G48">
        <f t="shared" si="6"/>
        <v>-0.1311040000000503</v>
      </c>
      <c r="J48">
        <f>G48</f>
        <v>-0.1311040000000503</v>
      </c>
      <c r="O48">
        <f t="shared" si="3"/>
        <v>-0.12446005718560682</v>
      </c>
      <c r="Q48" s="2">
        <f t="shared" si="4"/>
        <v>34528.953</v>
      </c>
    </row>
    <row r="49" spans="1:17" ht="12.75">
      <c r="A49" t="s">
        <v>33</v>
      </c>
      <c r="C49" s="11">
        <v>49624.364</v>
      </c>
      <c r="D49" s="11">
        <v>0.003</v>
      </c>
      <c r="E49">
        <f aca="true" t="shared" si="7" ref="E49:E64">+(C49-C$7)/C$8</f>
        <v>8870.42603390513</v>
      </c>
      <c r="F49">
        <f aca="true" t="shared" si="8" ref="F49:F64">ROUND(2*E49,0)/2</f>
        <v>8870.5</v>
      </c>
      <c r="G49">
        <f t="shared" si="6"/>
        <v>-0.12928800000372576</v>
      </c>
      <c r="J49">
        <f>G49</f>
        <v>-0.12928800000372576</v>
      </c>
      <c r="O49">
        <f aca="true" t="shared" si="9" ref="O49:O64">+C$11+C$12*F49</f>
        <v>-0.12520227572677442</v>
      </c>
      <c r="Q49" s="2">
        <f aca="true" t="shared" si="10" ref="Q49:Q64">+C49-15018.5</f>
        <v>34605.864</v>
      </c>
    </row>
    <row r="50" spans="1:17" ht="12.75">
      <c r="A50" t="s">
        <v>33</v>
      </c>
      <c r="C50" s="11">
        <v>49624.368</v>
      </c>
      <c r="D50" s="11">
        <v>0.003</v>
      </c>
      <c r="E50">
        <f t="shared" si="7"/>
        <v>8870.428322318437</v>
      </c>
      <c r="F50">
        <f t="shared" si="8"/>
        <v>8870.5</v>
      </c>
      <c r="G50">
        <f t="shared" si="6"/>
        <v>-0.12528800000291085</v>
      </c>
      <c r="J50">
        <f>G50</f>
        <v>-0.12528800000291085</v>
      </c>
      <c r="O50">
        <f t="shared" si="9"/>
        <v>-0.12520227572677442</v>
      </c>
      <c r="Q50" s="2">
        <f t="shared" si="10"/>
        <v>34605.868</v>
      </c>
    </row>
    <row r="51" spans="1:17" ht="12.75">
      <c r="A51" s="50" t="s">
        <v>167</v>
      </c>
      <c r="B51" s="51" t="s">
        <v>43</v>
      </c>
      <c r="C51" s="50">
        <v>51384.533</v>
      </c>
      <c r="D51" s="50" t="s">
        <v>62</v>
      </c>
      <c r="E51">
        <f t="shared" si="7"/>
        <v>9877.424573897442</v>
      </c>
      <c r="F51">
        <f t="shared" si="8"/>
        <v>9877.5</v>
      </c>
      <c r="G51">
        <f t="shared" si="6"/>
        <v>-0.1318399999945541</v>
      </c>
      <c r="I51">
        <f>G51</f>
        <v>-0.1318399999945541</v>
      </c>
      <c r="O51">
        <f t="shared" si="9"/>
        <v>-0.14218895915758742</v>
      </c>
      <c r="Q51" s="2">
        <f t="shared" si="10"/>
        <v>36366.033</v>
      </c>
    </row>
    <row r="52" spans="1:17" ht="12.75">
      <c r="A52" t="s">
        <v>32</v>
      </c>
      <c r="C52" s="11">
        <v>51384.535</v>
      </c>
      <c r="D52" s="11">
        <v>0.003</v>
      </c>
      <c r="E52">
        <f t="shared" si="7"/>
        <v>9877.425718104096</v>
      </c>
      <c r="F52">
        <f t="shared" si="8"/>
        <v>9877.5</v>
      </c>
      <c r="G52">
        <f t="shared" si="6"/>
        <v>-0.12983999999414664</v>
      </c>
      <c r="J52">
        <f>G52</f>
        <v>-0.12983999999414664</v>
      </c>
      <c r="O52">
        <f t="shared" si="9"/>
        <v>-0.14218895915758742</v>
      </c>
      <c r="Q52" s="2">
        <f t="shared" si="10"/>
        <v>36366.035</v>
      </c>
    </row>
    <row r="53" spans="1:17" ht="12.75">
      <c r="A53" s="50" t="s">
        <v>167</v>
      </c>
      <c r="B53" s="51" t="s">
        <v>43</v>
      </c>
      <c r="C53" s="50">
        <v>51384.537</v>
      </c>
      <c r="D53" s="50" t="s">
        <v>62</v>
      </c>
      <c r="E53">
        <f t="shared" si="7"/>
        <v>9877.426862310745</v>
      </c>
      <c r="F53">
        <f t="shared" si="8"/>
        <v>9877.5</v>
      </c>
      <c r="G53">
        <f t="shared" si="6"/>
        <v>-0.12784000000101514</v>
      </c>
      <c r="I53">
        <f>G53</f>
        <v>-0.12784000000101514</v>
      </c>
      <c r="O53">
        <f t="shared" si="9"/>
        <v>-0.14218895915758742</v>
      </c>
      <c r="Q53" s="2">
        <f t="shared" si="10"/>
        <v>36366.037</v>
      </c>
    </row>
    <row r="54" spans="1:17" ht="12.75">
      <c r="A54" s="24" t="s">
        <v>42</v>
      </c>
      <c r="B54" s="5" t="s">
        <v>43</v>
      </c>
      <c r="C54" s="11">
        <v>53992.4076</v>
      </c>
      <c r="D54" s="11">
        <v>0.0043</v>
      </c>
      <c r="E54">
        <f t="shared" si="7"/>
        <v>11369.398307489517</v>
      </c>
      <c r="F54">
        <f t="shared" si="8"/>
        <v>11369.5</v>
      </c>
      <c r="G54">
        <f t="shared" si="6"/>
        <v>-0.1777520000032382</v>
      </c>
      <c r="J54">
        <f>G54</f>
        <v>-0.1777520000032382</v>
      </c>
      <c r="O54">
        <f t="shared" si="9"/>
        <v>-0.16735691514445233</v>
      </c>
      <c r="Q54" s="2">
        <f t="shared" si="10"/>
        <v>38973.9076</v>
      </c>
    </row>
    <row r="55" spans="1:17" ht="12.75">
      <c r="A55" s="30" t="s">
        <v>45</v>
      </c>
      <c r="B55" s="31" t="s">
        <v>46</v>
      </c>
      <c r="C55" s="30">
        <v>54318.41061</v>
      </c>
      <c r="D55" s="30">
        <v>0.0014</v>
      </c>
      <c r="E55">
        <f t="shared" si="7"/>
        <v>11555.90571393918</v>
      </c>
      <c r="F55">
        <f t="shared" si="8"/>
        <v>11556</v>
      </c>
      <c r="G55">
        <f t="shared" si="6"/>
        <v>-0.16480600000795675</v>
      </c>
      <c r="K55">
        <f>G55</f>
        <v>-0.16480600000795675</v>
      </c>
      <c r="O55">
        <f t="shared" si="9"/>
        <v>-0.17050290964281045</v>
      </c>
      <c r="Q55" s="2">
        <f t="shared" si="10"/>
        <v>39299.91061</v>
      </c>
    </row>
    <row r="56" spans="1:17" ht="12.75">
      <c r="A56" s="50" t="s">
        <v>188</v>
      </c>
      <c r="B56" s="51" t="s">
        <v>46</v>
      </c>
      <c r="C56" s="50">
        <v>54685.4651</v>
      </c>
      <c r="D56" s="50" t="s">
        <v>62</v>
      </c>
      <c r="E56">
        <f t="shared" si="7"/>
        <v>11765.898808652033</v>
      </c>
      <c r="F56">
        <f t="shared" si="8"/>
        <v>11766</v>
      </c>
      <c r="G56">
        <f t="shared" si="6"/>
        <v>-0.1768759999977192</v>
      </c>
      <c r="K56">
        <f>G56</f>
        <v>-0.1768759999977192</v>
      </c>
      <c r="O56">
        <f t="shared" si="9"/>
        <v>-0.17404531631656492</v>
      </c>
      <c r="Q56" s="2">
        <f t="shared" si="10"/>
        <v>39666.9651</v>
      </c>
    </row>
    <row r="57" spans="1:17" ht="12.75">
      <c r="A57" s="53" t="s">
        <v>49</v>
      </c>
      <c r="B57" s="54" t="s">
        <v>43</v>
      </c>
      <c r="C57" s="55">
        <v>55060.3962</v>
      </c>
      <c r="D57" s="55">
        <v>0.0003</v>
      </c>
      <c r="E57">
        <f t="shared" si="7"/>
        <v>11980.398138146935</v>
      </c>
      <c r="F57">
        <f t="shared" si="8"/>
        <v>11980.5</v>
      </c>
      <c r="G57">
        <f t="shared" si="6"/>
        <v>-0.17804800000158139</v>
      </c>
      <c r="K57">
        <f>G57</f>
        <v>-0.17804800000158139</v>
      </c>
      <c r="O57">
        <f t="shared" si="9"/>
        <v>-0.17766363170475694</v>
      </c>
      <c r="Q57" s="2">
        <f t="shared" si="10"/>
        <v>40041.8962</v>
      </c>
    </row>
    <row r="58" spans="1:17" ht="12.75">
      <c r="A58" s="50" t="s">
        <v>199</v>
      </c>
      <c r="B58" s="51" t="s">
        <v>43</v>
      </c>
      <c r="C58" s="50">
        <v>55794.5221</v>
      </c>
      <c r="D58" s="50" t="s">
        <v>62</v>
      </c>
      <c r="E58">
        <f t="shared" si="7"/>
        <v>12400.394007560917</v>
      </c>
      <c r="F58">
        <f t="shared" si="8"/>
        <v>12400.5</v>
      </c>
      <c r="G58">
        <f t="shared" si="6"/>
        <v>-0.18526800000108778</v>
      </c>
      <c r="K58">
        <f>G58</f>
        <v>-0.18526800000108778</v>
      </c>
      <c r="O58">
        <f t="shared" si="9"/>
        <v>-0.18474844505226584</v>
      </c>
      <c r="Q58" s="2">
        <f t="shared" si="10"/>
        <v>40776.0221</v>
      </c>
    </row>
    <row r="59" spans="1:17" ht="12.75">
      <c r="A59" s="50" t="s">
        <v>199</v>
      </c>
      <c r="B59" s="51" t="s">
        <v>43</v>
      </c>
      <c r="C59" s="50">
        <v>55794.5287</v>
      </c>
      <c r="D59" s="50" t="s">
        <v>62</v>
      </c>
      <c r="E59">
        <f t="shared" si="7"/>
        <v>12400.397783442872</v>
      </c>
      <c r="F59">
        <f t="shared" si="8"/>
        <v>12400.5</v>
      </c>
      <c r="G59">
        <f t="shared" si="6"/>
        <v>-0.17866800000047078</v>
      </c>
      <c r="K59">
        <f>G59</f>
        <v>-0.17866800000047078</v>
      </c>
      <c r="O59">
        <f t="shared" si="9"/>
        <v>-0.18474844505226584</v>
      </c>
      <c r="Q59" s="2">
        <f t="shared" si="10"/>
        <v>40776.0287</v>
      </c>
    </row>
    <row r="60" spans="1:17" ht="12.75">
      <c r="A60" s="32" t="s">
        <v>50</v>
      </c>
      <c r="B60" s="33" t="s">
        <v>46</v>
      </c>
      <c r="C60" s="32">
        <v>56821.4204</v>
      </c>
      <c r="D60" s="32">
        <v>0.0011</v>
      </c>
      <c r="E60">
        <f t="shared" si="7"/>
        <v>12987.885940904014</v>
      </c>
      <c r="F60">
        <f t="shared" si="8"/>
        <v>12988</v>
      </c>
      <c r="G60">
        <f t="shared" si="6"/>
        <v>-0.19936800000141375</v>
      </c>
      <c r="J60">
        <f>G60</f>
        <v>-0.19936800000141375</v>
      </c>
      <c r="O60">
        <f t="shared" si="9"/>
        <v>-0.19465874943717412</v>
      </c>
      <c r="Q60" s="2">
        <f t="shared" si="10"/>
        <v>41802.9204</v>
      </c>
    </row>
    <row r="61" spans="1:17" ht="12.75">
      <c r="A61" s="34" t="s">
        <v>51</v>
      </c>
      <c r="B61" s="35" t="s">
        <v>46</v>
      </c>
      <c r="C61" s="36">
        <v>56835.40924</v>
      </c>
      <c r="D61" s="34">
        <v>0.0008</v>
      </c>
      <c r="E61">
        <f t="shared" si="7"/>
        <v>12995.889002801017</v>
      </c>
      <c r="F61">
        <f t="shared" si="8"/>
        <v>12996</v>
      </c>
      <c r="G61">
        <f t="shared" si="6"/>
        <v>-0.19401600000128383</v>
      </c>
      <c r="K61">
        <f>G61</f>
        <v>-0.19401600000128383</v>
      </c>
      <c r="O61">
        <f t="shared" si="9"/>
        <v>-0.19479369826284096</v>
      </c>
      <c r="Q61" s="2">
        <f t="shared" si="10"/>
        <v>41816.90924</v>
      </c>
    </row>
    <row r="62" spans="1:17" ht="12.75">
      <c r="A62" s="32" t="s">
        <v>50</v>
      </c>
      <c r="B62" s="33" t="s">
        <v>46</v>
      </c>
      <c r="C62" s="32">
        <v>56862.4953</v>
      </c>
      <c r="D62" s="32">
        <v>0.0083</v>
      </c>
      <c r="E62">
        <f t="shared" si="7"/>
        <v>13011.385027827106</v>
      </c>
      <c r="F62">
        <f t="shared" si="8"/>
        <v>13011.5</v>
      </c>
      <c r="G62">
        <f t="shared" si="6"/>
        <v>-0.20096399999602</v>
      </c>
      <c r="J62">
        <f>G62</f>
        <v>-0.20096399999602</v>
      </c>
      <c r="O62">
        <f t="shared" si="9"/>
        <v>-0.19505516161257044</v>
      </c>
      <c r="Q62" s="2">
        <f t="shared" si="10"/>
        <v>41843.9953</v>
      </c>
    </row>
    <row r="63" spans="1:17" ht="12.75">
      <c r="A63" s="56" t="s">
        <v>0</v>
      </c>
      <c r="B63" s="57" t="s">
        <v>46</v>
      </c>
      <c r="C63" s="58">
        <v>57244.4173</v>
      </c>
      <c r="D63" s="58">
        <v>0.0149</v>
      </c>
      <c r="E63">
        <f t="shared" si="7"/>
        <v>13229.8838744668</v>
      </c>
      <c r="F63">
        <f t="shared" si="8"/>
        <v>13230</v>
      </c>
      <c r="G63">
        <f t="shared" si="6"/>
        <v>-0.20298000000184402</v>
      </c>
      <c r="K63">
        <f>G63</f>
        <v>-0.20298000000184402</v>
      </c>
      <c r="O63">
        <f t="shared" si="9"/>
        <v>-0.1987409514135959</v>
      </c>
      <c r="Q63" s="2">
        <f t="shared" si="10"/>
        <v>42225.9173</v>
      </c>
    </row>
    <row r="64" spans="1:17" ht="12.75">
      <c r="A64" s="56" t="s">
        <v>0</v>
      </c>
      <c r="B64" s="57" t="s">
        <v>46</v>
      </c>
      <c r="C64" s="58">
        <v>57563.4212</v>
      </c>
      <c r="D64" s="58">
        <v>0.0004</v>
      </c>
      <c r="E64">
        <f t="shared" si="7"/>
        <v>13412.387066803358</v>
      </c>
      <c r="F64">
        <f t="shared" si="8"/>
        <v>13412.5</v>
      </c>
      <c r="G64">
        <f t="shared" si="6"/>
        <v>-0.19740000000456348</v>
      </c>
      <c r="K64">
        <f>G64</f>
        <v>-0.19740000000456348</v>
      </c>
      <c r="O64">
        <f t="shared" si="9"/>
        <v>-0.2018194714991206</v>
      </c>
      <c r="Q64" s="2">
        <f t="shared" si="10"/>
        <v>42544.9212</v>
      </c>
    </row>
    <row r="65" ht="12.75">
      <c r="B65" s="5"/>
    </row>
    <row r="66" ht="12.75">
      <c r="B66" s="5"/>
    </row>
    <row r="67" ht="12.75">
      <c r="B67" s="5"/>
    </row>
    <row r="68" ht="12.75">
      <c r="B68" s="5"/>
    </row>
    <row r="69" ht="12.75">
      <c r="B69" s="5"/>
    </row>
    <row r="70" ht="12.75">
      <c r="B70" s="5"/>
    </row>
    <row r="71" ht="12.75">
      <c r="B71" s="5"/>
    </row>
    <row r="72" ht="12.75">
      <c r="B72" s="5"/>
    </row>
    <row r="73" ht="12.75">
      <c r="B73" s="5"/>
    </row>
    <row r="74" ht="12.75">
      <c r="B74" s="5"/>
    </row>
    <row r="75" ht="12.75">
      <c r="B75" s="5"/>
    </row>
    <row r="76" ht="12.75">
      <c r="B76" s="5"/>
    </row>
    <row r="77" ht="12.75">
      <c r="B77" s="5"/>
    </row>
    <row r="78" ht="12.75">
      <c r="B78" s="5"/>
    </row>
    <row r="79" ht="12.75">
      <c r="B79" s="5"/>
    </row>
    <row r="80" ht="12.75">
      <c r="B80" s="5"/>
    </row>
    <row r="81" ht="12.75">
      <c r="B81" s="5"/>
    </row>
    <row r="82" ht="12.75">
      <c r="B82" s="5"/>
    </row>
    <row r="83" ht="12.75">
      <c r="B83" s="5"/>
    </row>
    <row r="84" ht="12.75">
      <c r="B84" s="5"/>
    </row>
    <row r="85" ht="12.75">
      <c r="B85" s="5"/>
    </row>
    <row r="86" ht="12.75">
      <c r="B86" s="5"/>
    </row>
    <row r="87" ht="12.75">
      <c r="B87" s="5"/>
    </row>
    <row r="88" ht="12.75">
      <c r="B88" s="5"/>
    </row>
    <row r="89" ht="12.75">
      <c r="B89" s="5"/>
    </row>
    <row r="90" ht="12.75">
      <c r="B90" s="5"/>
    </row>
    <row r="91" ht="12.75">
      <c r="B91" s="5"/>
    </row>
    <row r="92" ht="12.75">
      <c r="B92" s="5"/>
    </row>
    <row r="93" ht="12.75">
      <c r="B93" s="5"/>
    </row>
    <row r="94" ht="12.75">
      <c r="B94" s="5"/>
    </row>
    <row r="95" ht="12.75">
      <c r="B95" s="5"/>
    </row>
    <row r="96" ht="12.75">
      <c r="B96" s="5"/>
    </row>
    <row r="97" ht="12.75">
      <c r="B97" s="5"/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  <row r="107" ht="12.75">
      <c r="B107" s="5"/>
    </row>
    <row r="108" ht="12.75">
      <c r="B108" s="5"/>
    </row>
    <row r="109" ht="12.75">
      <c r="B109" s="5"/>
    </row>
    <row r="110" ht="12.75">
      <c r="B110" s="5"/>
    </row>
    <row r="111" ht="12.75">
      <c r="B111" s="5"/>
    </row>
  </sheetData>
  <sheetProtection/>
  <hyperlinks>
    <hyperlink ref="H984" r:id="rId1" display="http://vsolj.cetus-net.org/bulletin.html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7"/>
  <sheetViews>
    <sheetView zoomScalePageLayoutView="0" workbookViewId="0" topLeftCell="A2">
      <selection activeCell="A20" sqref="A20:D49"/>
    </sheetView>
  </sheetViews>
  <sheetFormatPr defaultColWidth="9.140625" defaultRowHeight="12.75"/>
  <cols>
    <col min="1" max="1" width="19.7109375" style="11" customWidth="1"/>
    <col min="2" max="2" width="4.421875" style="13" customWidth="1"/>
    <col min="3" max="3" width="12.7109375" style="11" customWidth="1"/>
    <col min="4" max="4" width="5.421875" style="13" customWidth="1"/>
    <col min="5" max="5" width="14.8515625" style="13" customWidth="1"/>
    <col min="6" max="6" width="9.140625" style="13" customWidth="1"/>
    <col min="7" max="7" width="12.00390625" style="13" customWidth="1"/>
    <col min="8" max="8" width="14.140625" style="11" customWidth="1"/>
    <col min="9" max="9" width="22.57421875" style="13" customWidth="1"/>
    <col min="10" max="10" width="25.140625" style="13" customWidth="1"/>
    <col min="11" max="11" width="15.7109375" style="13" customWidth="1"/>
    <col min="12" max="12" width="14.140625" style="13" customWidth="1"/>
    <col min="13" max="13" width="9.57421875" style="13" customWidth="1"/>
    <col min="14" max="14" width="14.140625" style="13" customWidth="1"/>
    <col min="15" max="15" width="23.421875" style="13" customWidth="1"/>
    <col min="16" max="16" width="16.57421875" style="13" customWidth="1"/>
    <col min="17" max="17" width="41.00390625" style="13" customWidth="1"/>
    <col min="18" max="16384" width="9.140625" style="13" customWidth="1"/>
  </cols>
  <sheetData>
    <row r="1" spans="1:10" ht="15.75">
      <c r="A1" s="37" t="s">
        <v>52</v>
      </c>
      <c r="I1" s="38" t="s">
        <v>53</v>
      </c>
      <c r="J1" s="39" t="s">
        <v>54</v>
      </c>
    </row>
    <row r="2" spans="9:10" ht="12.75">
      <c r="I2" s="40" t="s">
        <v>55</v>
      </c>
      <c r="J2" s="41" t="s">
        <v>56</v>
      </c>
    </row>
    <row r="3" spans="1:10" ht="12.75">
      <c r="A3" s="42" t="s">
        <v>57</v>
      </c>
      <c r="I3" s="40" t="s">
        <v>58</v>
      </c>
      <c r="J3" s="41" t="s">
        <v>59</v>
      </c>
    </row>
    <row r="4" spans="9:10" ht="12.75">
      <c r="I4" s="40" t="s">
        <v>60</v>
      </c>
      <c r="J4" s="41" t="s">
        <v>59</v>
      </c>
    </row>
    <row r="5" spans="9:10" ht="13.5" thickBot="1">
      <c r="I5" s="43" t="s">
        <v>61</v>
      </c>
      <c r="J5" s="44" t="s">
        <v>62</v>
      </c>
    </row>
    <row r="10" ht="13.5" thickBot="1"/>
    <row r="11" spans="1:16" ht="12.75" customHeight="1" thickBot="1">
      <c r="A11" s="11" t="str">
        <f aca="true" t="shared" si="0" ref="A11:A49">P11</f>
        <v> BBS 81 </v>
      </c>
      <c r="B11" s="5" t="str">
        <f aca="true" t="shared" si="1" ref="B11:B49">IF(H11=INT(H11),"I","II")</f>
        <v>I</v>
      </c>
      <c r="C11" s="11">
        <f aca="true" t="shared" si="2" ref="C11:C49">1*G11</f>
        <v>46678.331</v>
      </c>
      <c r="D11" s="13" t="str">
        <f aca="true" t="shared" si="3" ref="D11:D49">VLOOKUP(F11,I$1:J$5,2,FALSE)</f>
        <v>vis</v>
      </c>
      <c r="E11" s="45">
        <f>VLOOKUP(C11,A!C$21:E$972,3,FALSE)</f>
        <v>7184.990754810242</v>
      </c>
      <c r="F11" s="5" t="s">
        <v>61</v>
      </c>
      <c r="G11" s="13" t="str">
        <f aca="true" t="shared" si="4" ref="G11:G49">MID(I11,3,LEN(I11)-3)</f>
        <v>46678.331</v>
      </c>
      <c r="H11" s="11">
        <f aca="true" t="shared" si="5" ref="H11:H49">1*K11</f>
        <v>7185</v>
      </c>
      <c r="I11" s="46" t="s">
        <v>130</v>
      </c>
      <c r="J11" s="47" t="s">
        <v>131</v>
      </c>
      <c r="K11" s="46">
        <v>7185</v>
      </c>
      <c r="L11" s="46" t="s">
        <v>103</v>
      </c>
      <c r="M11" s="47" t="s">
        <v>132</v>
      </c>
      <c r="N11" s="47" t="s">
        <v>133</v>
      </c>
      <c r="O11" s="48" t="s">
        <v>134</v>
      </c>
      <c r="P11" s="48" t="s">
        <v>135</v>
      </c>
    </row>
    <row r="12" spans="1:16" ht="12.75" customHeight="1" thickBot="1">
      <c r="A12" s="11" t="str">
        <f t="shared" si="0"/>
        <v>BAVM 80 </v>
      </c>
      <c r="B12" s="5" t="str">
        <f t="shared" si="1"/>
        <v>II</v>
      </c>
      <c r="C12" s="11">
        <f t="shared" si="2"/>
        <v>49547.4506</v>
      </c>
      <c r="D12" s="13" t="str">
        <f t="shared" si="3"/>
        <v>vis</v>
      </c>
      <c r="E12" s="45">
        <f>VLOOKUP(C12,A!C$21:E$972,3,FALSE)</f>
        <v>8826.423621917504</v>
      </c>
      <c r="F12" s="5" t="s">
        <v>61</v>
      </c>
      <c r="G12" s="13" t="str">
        <f t="shared" si="4"/>
        <v>49547.4506</v>
      </c>
      <c r="H12" s="11">
        <f t="shared" si="5"/>
        <v>8826.5</v>
      </c>
      <c r="I12" s="46" t="s">
        <v>151</v>
      </c>
      <c r="J12" s="47" t="s">
        <v>152</v>
      </c>
      <c r="K12" s="46">
        <v>8826.5</v>
      </c>
      <c r="L12" s="46" t="s">
        <v>153</v>
      </c>
      <c r="M12" s="47" t="s">
        <v>132</v>
      </c>
      <c r="N12" s="47" t="s">
        <v>31</v>
      </c>
      <c r="O12" s="48" t="s">
        <v>145</v>
      </c>
      <c r="P12" s="49" t="s">
        <v>154</v>
      </c>
    </row>
    <row r="13" spans="1:16" ht="12.75" customHeight="1" thickBot="1">
      <c r="A13" s="11" t="str">
        <f t="shared" si="0"/>
        <v>BAVM 80 </v>
      </c>
      <c r="B13" s="5" t="str">
        <f t="shared" si="1"/>
        <v>II</v>
      </c>
      <c r="C13" s="11">
        <f t="shared" si="2"/>
        <v>49547.453</v>
      </c>
      <c r="D13" s="13" t="str">
        <f t="shared" si="3"/>
        <v>vis</v>
      </c>
      <c r="E13" s="45">
        <f>VLOOKUP(C13,A!C$21:E$972,3,FALSE)</f>
        <v>8826.42499496549</v>
      </c>
      <c r="F13" s="5" t="s">
        <v>61</v>
      </c>
      <c r="G13" s="13" t="str">
        <f t="shared" si="4"/>
        <v>49547.4530</v>
      </c>
      <c r="H13" s="11">
        <f t="shared" si="5"/>
        <v>8826.5</v>
      </c>
      <c r="I13" s="46" t="s">
        <v>155</v>
      </c>
      <c r="J13" s="47" t="s">
        <v>156</v>
      </c>
      <c r="K13" s="46">
        <v>8826.5</v>
      </c>
      <c r="L13" s="46" t="s">
        <v>157</v>
      </c>
      <c r="M13" s="47" t="s">
        <v>132</v>
      </c>
      <c r="N13" s="47" t="s">
        <v>150</v>
      </c>
      <c r="O13" s="48" t="s">
        <v>145</v>
      </c>
      <c r="P13" s="49" t="s">
        <v>154</v>
      </c>
    </row>
    <row r="14" spans="1:16" ht="12.75" customHeight="1" thickBot="1">
      <c r="A14" s="11" t="str">
        <f t="shared" si="0"/>
        <v>BAVM 80 </v>
      </c>
      <c r="B14" s="5" t="str">
        <f t="shared" si="1"/>
        <v>II</v>
      </c>
      <c r="C14" s="11">
        <f t="shared" si="2"/>
        <v>49624.364</v>
      </c>
      <c r="D14" s="13" t="str">
        <f t="shared" si="3"/>
        <v>vis</v>
      </c>
      <c r="E14" s="45">
        <f>VLOOKUP(C14,A!C$21:E$972,3,FALSE)</f>
        <v>8870.42603390513</v>
      </c>
      <c r="F14" s="5" t="s">
        <v>61</v>
      </c>
      <c r="G14" s="13" t="str">
        <f t="shared" si="4"/>
        <v>49624.364</v>
      </c>
      <c r="H14" s="11">
        <f t="shared" si="5"/>
        <v>8870.5</v>
      </c>
      <c r="I14" s="46" t="s">
        <v>158</v>
      </c>
      <c r="J14" s="47" t="s">
        <v>159</v>
      </c>
      <c r="K14" s="46">
        <v>8870.5</v>
      </c>
      <c r="L14" s="46" t="s">
        <v>160</v>
      </c>
      <c r="M14" s="47" t="s">
        <v>132</v>
      </c>
      <c r="N14" s="47" t="s">
        <v>144</v>
      </c>
      <c r="O14" s="48" t="s">
        <v>145</v>
      </c>
      <c r="P14" s="49" t="s">
        <v>154</v>
      </c>
    </row>
    <row r="15" spans="1:16" ht="12.75" customHeight="1" thickBot="1">
      <c r="A15" s="11" t="str">
        <f t="shared" si="0"/>
        <v>BAVM 80 </v>
      </c>
      <c r="B15" s="5" t="str">
        <f t="shared" si="1"/>
        <v>II</v>
      </c>
      <c r="C15" s="11">
        <f t="shared" si="2"/>
        <v>49624.368</v>
      </c>
      <c r="D15" s="13" t="str">
        <f t="shared" si="3"/>
        <v>vis</v>
      </c>
      <c r="E15" s="45">
        <f>VLOOKUP(C15,A!C$21:E$972,3,FALSE)</f>
        <v>8870.428322318437</v>
      </c>
      <c r="F15" s="5" t="s">
        <v>61</v>
      </c>
      <c r="G15" s="13" t="str">
        <f t="shared" si="4"/>
        <v>49624.368</v>
      </c>
      <c r="H15" s="11">
        <f t="shared" si="5"/>
        <v>8870.5</v>
      </c>
      <c r="I15" s="46" t="s">
        <v>161</v>
      </c>
      <c r="J15" s="47" t="s">
        <v>162</v>
      </c>
      <c r="K15" s="46">
        <v>8870.5</v>
      </c>
      <c r="L15" s="46" t="s">
        <v>163</v>
      </c>
      <c r="M15" s="47" t="s">
        <v>132</v>
      </c>
      <c r="N15" s="47" t="s">
        <v>150</v>
      </c>
      <c r="O15" s="48" t="s">
        <v>145</v>
      </c>
      <c r="P15" s="49" t="s">
        <v>154</v>
      </c>
    </row>
    <row r="16" spans="1:16" ht="12.75" customHeight="1" thickBot="1">
      <c r="A16" s="11" t="str">
        <f t="shared" si="0"/>
        <v>BAVM 183 </v>
      </c>
      <c r="B16" s="5" t="str">
        <f t="shared" si="1"/>
        <v>II</v>
      </c>
      <c r="C16" s="11">
        <f t="shared" si="2"/>
        <v>53992.4076</v>
      </c>
      <c r="D16" s="13" t="str">
        <f t="shared" si="3"/>
        <v>vis</v>
      </c>
      <c r="E16" s="45">
        <f>VLOOKUP(C16,A!C$21:E$972,3,FALSE)</f>
        <v>11369.398307489517</v>
      </c>
      <c r="F16" s="5" t="s">
        <v>61</v>
      </c>
      <c r="G16" s="13" t="str">
        <f t="shared" si="4"/>
        <v>53992.4076</v>
      </c>
      <c r="H16" s="11">
        <f t="shared" si="5"/>
        <v>11369.5</v>
      </c>
      <c r="I16" s="46" t="s">
        <v>171</v>
      </c>
      <c r="J16" s="47" t="s">
        <v>172</v>
      </c>
      <c r="K16" s="46">
        <v>11369.5</v>
      </c>
      <c r="L16" s="46" t="s">
        <v>173</v>
      </c>
      <c r="M16" s="47" t="s">
        <v>174</v>
      </c>
      <c r="N16" s="47" t="s">
        <v>175</v>
      </c>
      <c r="O16" s="48" t="s">
        <v>176</v>
      </c>
      <c r="P16" s="49" t="s">
        <v>177</v>
      </c>
    </row>
    <row r="17" spans="1:16" ht="12.75" customHeight="1" thickBot="1">
      <c r="A17" s="11" t="str">
        <f t="shared" si="0"/>
        <v>OEJV 0137 </v>
      </c>
      <c r="B17" s="5" t="str">
        <f t="shared" si="1"/>
        <v>II</v>
      </c>
      <c r="C17" s="11">
        <f t="shared" si="2"/>
        <v>55060.3962</v>
      </c>
      <c r="D17" s="13" t="str">
        <f t="shared" si="3"/>
        <v>vis</v>
      </c>
      <c r="E17" s="45">
        <f>VLOOKUP(C17,A!C$21:E$972,3,FALSE)</f>
        <v>11980.398138146935</v>
      </c>
      <c r="F17" s="5" t="s">
        <v>61</v>
      </c>
      <c r="G17" s="13" t="str">
        <f t="shared" si="4"/>
        <v>55060.3962</v>
      </c>
      <c r="H17" s="11">
        <f t="shared" si="5"/>
        <v>11980.5</v>
      </c>
      <c r="I17" s="46" t="s">
        <v>189</v>
      </c>
      <c r="J17" s="47" t="s">
        <v>190</v>
      </c>
      <c r="K17" s="46" t="s">
        <v>191</v>
      </c>
      <c r="L17" s="46" t="s">
        <v>192</v>
      </c>
      <c r="M17" s="47" t="s">
        <v>174</v>
      </c>
      <c r="N17" s="47" t="s">
        <v>53</v>
      </c>
      <c r="O17" s="48" t="s">
        <v>193</v>
      </c>
      <c r="P17" s="49" t="s">
        <v>194</v>
      </c>
    </row>
    <row r="18" spans="1:16" ht="12.75" customHeight="1" thickBot="1">
      <c r="A18" s="11" t="str">
        <f t="shared" si="0"/>
        <v>BAVM 238 </v>
      </c>
      <c r="B18" s="5" t="str">
        <f t="shared" si="1"/>
        <v>I</v>
      </c>
      <c r="C18" s="11">
        <f t="shared" si="2"/>
        <v>56821.4204</v>
      </c>
      <c r="D18" s="13" t="str">
        <f t="shared" si="3"/>
        <v>vis</v>
      </c>
      <c r="E18" s="45">
        <f>VLOOKUP(C18,A!C$21:E$972,3,FALSE)</f>
        <v>12987.885940904014</v>
      </c>
      <c r="F18" s="5" t="s">
        <v>61</v>
      </c>
      <c r="G18" s="13" t="str">
        <f t="shared" si="4"/>
        <v>56821.4204</v>
      </c>
      <c r="H18" s="11">
        <f t="shared" si="5"/>
        <v>12988</v>
      </c>
      <c r="I18" s="46" t="s">
        <v>204</v>
      </c>
      <c r="J18" s="47" t="s">
        <v>205</v>
      </c>
      <c r="K18" s="46" t="s">
        <v>206</v>
      </c>
      <c r="L18" s="46" t="s">
        <v>207</v>
      </c>
      <c r="M18" s="47" t="s">
        <v>174</v>
      </c>
      <c r="N18" s="47" t="s">
        <v>175</v>
      </c>
      <c r="O18" s="48" t="s">
        <v>145</v>
      </c>
      <c r="P18" s="49" t="s">
        <v>208</v>
      </c>
    </row>
    <row r="19" spans="1:16" ht="12.75" customHeight="1" thickBot="1">
      <c r="A19" s="11" t="str">
        <f t="shared" si="0"/>
        <v>BAVM 238 </v>
      </c>
      <c r="B19" s="5" t="str">
        <f t="shared" si="1"/>
        <v>II</v>
      </c>
      <c r="C19" s="11">
        <f t="shared" si="2"/>
        <v>56862.4953</v>
      </c>
      <c r="D19" s="13" t="str">
        <f t="shared" si="3"/>
        <v>vis</v>
      </c>
      <c r="E19" s="45">
        <f>VLOOKUP(C19,A!C$21:E$972,3,FALSE)</f>
        <v>13011.385027827106</v>
      </c>
      <c r="F19" s="5" t="s">
        <v>61</v>
      </c>
      <c r="G19" s="13" t="str">
        <f t="shared" si="4"/>
        <v>56862.4953</v>
      </c>
      <c r="H19" s="11">
        <f t="shared" si="5"/>
        <v>13011.5</v>
      </c>
      <c r="I19" s="46" t="s">
        <v>209</v>
      </c>
      <c r="J19" s="47" t="s">
        <v>210</v>
      </c>
      <c r="K19" s="46" t="s">
        <v>211</v>
      </c>
      <c r="L19" s="46" t="s">
        <v>212</v>
      </c>
      <c r="M19" s="47" t="s">
        <v>174</v>
      </c>
      <c r="N19" s="47" t="s">
        <v>175</v>
      </c>
      <c r="O19" s="48" t="s">
        <v>145</v>
      </c>
      <c r="P19" s="49" t="s">
        <v>208</v>
      </c>
    </row>
    <row r="20" spans="1:16" ht="12.75" customHeight="1" thickBot="1">
      <c r="A20" s="11" t="str">
        <f t="shared" si="0"/>
        <v> AHSB 6.3.35 </v>
      </c>
      <c r="B20" s="5" t="str">
        <f t="shared" si="1"/>
        <v>I</v>
      </c>
      <c r="C20" s="11">
        <f t="shared" si="2"/>
        <v>32822.425</v>
      </c>
      <c r="D20" s="13" t="str">
        <f t="shared" si="3"/>
        <v>vis</v>
      </c>
      <c r="E20" s="45">
        <f>VLOOKUP(C20,A!C$21:E$972,3,FALSE)</f>
        <v>-742.019158596196</v>
      </c>
      <c r="F20" s="5" t="s">
        <v>61</v>
      </c>
      <c r="G20" s="13" t="str">
        <f t="shared" si="4"/>
        <v>32822.425</v>
      </c>
      <c r="H20" s="11">
        <f t="shared" si="5"/>
        <v>-742</v>
      </c>
      <c r="I20" s="46" t="s">
        <v>64</v>
      </c>
      <c r="J20" s="47" t="s">
        <v>65</v>
      </c>
      <c r="K20" s="46">
        <v>-742</v>
      </c>
      <c r="L20" s="46" t="s">
        <v>66</v>
      </c>
      <c r="M20" s="47" t="s">
        <v>63</v>
      </c>
      <c r="N20" s="47"/>
      <c r="O20" s="48" t="s">
        <v>67</v>
      </c>
      <c r="P20" s="48" t="s">
        <v>68</v>
      </c>
    </row>
    <row r="21" spans="1:16" ht="12.75" customHeight="1" thickBot="1">
      <c r="A21" s="11" t="str">
        <f t="shared" si="0"/>
        <v> AHSB 6.3.35 </v>
      </c>
      <c r="B21" s="5" t="str">
        <f t="shared" si="1"/>
        <v>I</v>
      </c>
      <c r="C21" s="11">
        <f t="shared" si="2"/>
        <v>33946.384</v>
      </c>
      <c r="D21" s="13" t="str">
        <f t="shared" si="3"/>
        <v>vis</v>
      </c>
      <c r="E21" s="45">
        <f>VLOOKUP(C21,A!C$21:E$972,3,FALSE)</f>
        <v>-98.9984759167413</v>
      </c>
      <c r="F21" s="5" t="s">
        <v>61</v>
      </c>
      <c r="G21" s="13" t="str">
        <f t="shared" si="4"/>
        <v>33946.384</v>
      </c>
      <c r="H21" s="11">
        <f t="shared" si="5"/>
        <v>-99</v>
      </c>
      <c r="I21" s="46" t="s">
        <v>69</v>
      </c>
      <c r="J21" s="47" t="s">
        <v>70</v>
      </c>
      <c r="K21" s="46">
        <v>-99</v>
      </c>
      <c r="L21" s="46" t="s">
        <v>71</v>
      </c>
      <c r="M21" s="47" t="s">
        <v>63</v>
      </c>
      <c r="N21" s="47"/>
      <c r="O21" s="48" t="s">
        <v>67</v>
      </c>
      <c r="P21" s="48" t="s">
        <v>68</v>
      </c>
    </row>
    <row r="22" spans="1:16" ht="12.75" customHeight="1" thickBot="1">
      <c r="A22" s="11" t="str">
        <f t="shared" si="0"/>
        <v> AHSB 6.3.35 </v>
      </c>
      <c r="B22" s="5" t="str">
        <f t="shared" si="1"/>
        <v>I</v>
      </c>
      <c r="C22" s="11">
        <f t="shared" si="2"/>
        <v>34119.469</v>
      </c>
      <c r="D22" s="13" t="str">
        <f t="shared" si="3"/>
        <v>vis</v>
      </c>
      <c r="E22" s="45">
        <f>VLOOKUP(C22,A!C$21:E$972,3,FALSE)</f>
        <v>0.02402833970694843</v>
      </c>
      <c r="F22" s="5" t="s">
        <v>61</v>
      </c>
      <c r="G22" s="13" t="str">
        <f t="shared" si="4"/>
        <v>34119.469</v>
      </c>
      <c r="H22" s="11">
        <f t="shared" si="5"/>
        <v>0</v>
      </c>
      <c r="I22" s="46" t="s">
        <v>72</v>
      </c>
      <c r="J22" s="47" t="s">
        <v>73</v>
      </c>
      <c r="K22" s="46">
        <v>0</v>
      </c>
      <c r="L22" s="46" t="s">
        <v>74</v>
      </c>
      <c r="M22" s="47" t="s">
        <v>63</v>
      </c>
      <c r="N22" s="47"/>
      <c r="O22" s="48" t="s">
        <v>67</v>
      </c>
      <c r="P22" s="48" t="s">
        <v>68</v>
      </c>
    </row>
    <row r="23" spans="1:16" ht="12.75" customHeight="1" thickBot="1">
      <c r="A23" s="11" t="str">
        <f t="shared" si="0"/>
        <v> AHSB 6.3.35 </v>
      </c>
      <c r="B23" s="5" t="str">
        <f t="shared" si="1"/>
        <v>I</v>
      </c>
      <c r="C23" s="11">
        <f t="shared" si="2"/>
        <v>34215.53</v>
      </c>
      <c r="D23" s="13" t="str">
        <f t="shared" si="3"/>
        <v>vis</v>
      </c>
      <c r="E23" s="45">
        <f>VLOOKUP(C23,A!C$21:E$972,3,FALSE)</f>
        <v>54.98084598062831</v>
      </c>
      <c r="F23" s="5" t="s">
        <v>61</v>
      </c>
      <c r="G23" s="13" t="str">
        <f t="shared" si="4"/>
        <v>34215.530</v>
      </c>
      <c r="H23" s="11">
        <f t="shared" si="5"/>
        <v>55</v>
      </c>
      <c r="I23" s="46" t="s">
        <v>75</v>
      </c>
      <c r="J23" s="47" t="s">
        <v>76</v>
      </c>
      <c r="K23" s="46">
        <v>55</v>
      </c>
      <c r="L23" s="46" t="s">
        <v>66</v>
      </c>
      <c r="M23" s="47" t="s">
        <v>63</v>
      </c>
      <c r="N23" s="47"/>
      <c r="O23" s="48" t="s">
        <v>67</v>
      </c>
      <c r="P23" s="48" t="s">
        <v>68</v>
      </c>
    </row>
    <row r="24" spans="1:16" ht="12.75" customHeight="1" thickBot="1">
      <c r="A24" s="11" t="str">
        <f t="shared" si="0"/>
        <v> AHSB 6.3.35 </v>
      </c>
      <c r="B24" s="5" t="str">
        <f t="shared" si="1"/>
        <v>I</v>
      </c>
      <c r="C24" s="11">
        <f t="shared" si="2"/>
        <v>34626.338</v>
      </c>
      <c r="D24" s="13" t="str">
        <f t="shared" si="3"/>
        <v>vis</v>
      </c>
      <c r="E24" s="45">
        <f>VLOOKUP(C24,A!C$21:E$972,3,FALSE)</f>
        <v>290.0054693078008</v>
      </c>
      <c r="F24" s="5" t="s">
        <v>61</v>
      </c>
      <c r="G24" s="13" t="str">
        <f t="shared" si="4"/>
        <v>34626.338</v>
      </c>
      <c r="H24" s="11">
        <f t="shared" si="5"/>
        <v>290</v>
      </c>
      <c r="I24" s="46" t="s">
        <v>77</v>
      </c>
      <c r="J24" s="47" t="s">
        <v>78</v>
      </c>
      <c r="K24" s="46">
        <v>290</v>
      </c>
      <c r="L24" s="46" t="s">
        <v>79</v>
      </c>
      <c r="M24" s="47" t="s">
        <v>63</v>
      </c>
      <c r="N24" s="47"/>
      <c r="O24" s="48" t="s">
        <v>67</v>
      </c>
      <c r="P24" s="48" t="s">
        <v>68</v>
      </c>
    </row>
    <row r="25" spans="1:16" ht="12.75" customHeight="1" thickBot="1">
      <c r="A25" s="11" t="str">
        <f t="shared" si="0"/>
        <v> AHSB 6.3.35 </v>
      </c>
      <c r="B25" s="5" t="str">
        <f t="shared" si="1"/>
        <v>I</v>
      </c>
      <c r="C25" s="11">
        <f t="shared" si="2"/>
        <v>35070.332</v>
      </c>
      <c r="D25" s="13" t="str">
        <f t="shared" si="3"/>
        <v>vis</v>
      </c>
      <c r="E25" s="45">
        <f>VLOOKUP(C25,A!C$21:E$972,3,FALSE)</f>
        <v>544.0159136261276</v>
      </c>
      <c r="F25" s="5" t="s">
        <v>61</v>
      </c>
      <c r="G25" s="13" t="str">
        <f t="shared" si="4"/>
        <v>35070.332</v>
      </c>
      <c r="H25" s="11">
        <f t="shared" si="5"/>
        <v>544</v>
      </c>
      <c r="I25" s="46" t="s">
        <v>80</v>
      </c>
      <c r="J25" s="47" t="s">
        <v>81</v>
      </c>
      <c r="K25" s="46">
        <v>544</v>
      </c>
      <c r="L25" s="46" t="s">
        <v>82</v>
      </c>
      <c r="M25" s="47" t="s">
        <v>63</v>
      </c>
      <c r="N25" s="47"/>
      <c r="O25" s="48" t="s">
        <v>67</v>
      </c>
      <c r="P25" s="48" t="s">
        <v>68</v>
      </c>
    </row>
    <row r="26" spans="1:16" ht="12.75" customHeight="1" thickBot="1">
      <c r="A26" s="11" t="str">
        <f t="shared" si="0"/>
        <v> AHSB 6.3.35 </v>
      </c>
      <c r="B26" s="5" t="str">
        <f t="shared" si="1"/>
        <v>I</v>
      </c>
      <c r="C26" s="11">
        <f t="shared" si="2"/>
        <v>35374.424</v>
      </c>
      <c r="D26" s="13" t="str">
        <f t="shared" si="3"/>
        <v>vis</v>
      </c>
      <c r="E26" s="45">
        <f>VLOOKUP(C26,A!C$21:E$972,3,FALSE)</f>
        <v>717.9879583691827</v>
      </c>
      <c r="F26" s="5" t="s">
        <v>61</v>
      </c>
      <c r="G26" s="13" t="str">
        <f t="shared" si="4"/>
        <v>35374.424</v>
      </c>
      <c r="H26" s="11">
        <f t="shared" si="5"/>
        <v>718</v>
      </c>
      <c r="I26" s="46" t="s">
        <v>83</v>
      </c>
      <c r="J26" s="47" t="s">
        <v>84</v>
      </c>
      <c r="K26" s="46">
        <v>718</v>
      </c>
      <c r="L26" s="46" t="s">
        <v>85</v>
      </c>
      <c r="M26" s="47" t="s">
        <v>63</v>
      </c>
      <c r="N26" s="47"/>
      <c r="O26" s="48" t="s">
        <v>67</v>
      </c>
      <c r="P26" s="48" t="s">
        <v>68</v>
      </c>
    </row>
    <row r="27" spans="1:16" ht="12.75" customHeight="1" thickBot="1">
      <c r="A27" s="11" t="str">
        <f t="shared" si="0"/>
        <v> HABZ 41 </v>
      </c>
      <c r="B27" s="5" t="str">
        <f t="shared" si="1"/>
        <v>II</v>
      </c>
      <c r="C27" s="11">
        <f t="shared" si="2"/>
        <v>36810.343</v>
      </c>
      <c r="D27" s="13" t="str">
        <f t="shared" si="3"/>
        <v>vis</v>
      </c>
      <c r="E27" s="45">
        <f>VLOOKUP(C27,A!C$21:E$972,3,FALSE)</f>
        <v>1539.481994764109</v>
      </c>
      <c r="F27" s="5" t="s">
        <v>61</v>
      </c>
      <c r="G27" s="13" t="str">
        <f t="shared" si="4"/>
        <v>36810.343</v>
      </c>
      <c r="H27" s="11">
        <f t="shared" si="5"/>
        <v>1539.5</v>
      </c>
      <c r="I27" s="46" t="s">
        <v>86</v>
      </c>
      <c r="J27" s="47" t="s">
        <v>87</v>
      </c>
      <c r="K27" s="46">
        <v>1539.5</v>
      </c>
      <c r="L27" s="46" t="s">
        <v>88</v>
      </c>
      <c r="M27" s="47" t="s">
        <v>89</v>
      </c>
      <c r="N27" s="47"/>
      <c r="O27" s="48" t="s">
        <v>90</v>
      </c>
      <c r="P27" s="48" t="s">
        <v>91</v>
      </c>
    </row>
    <row r="28" spans="1:16" ht="12.75" customHeight="1" thickBot="1">
      <c r="A28" s="11" t="str">
        <f t="shared" si="0"/>
        <v> AHSB 6.3.35 </v>
      </c>
      <c r="B28" s="5" t="str">
        <f t="shared" si="1"/>
        <v>I</v>
      </c>
      <c r="C28" s="11">
        <f t="shared" si="2"/>
        <v>36816.493</v>
      </c>
      <c r="D28" s="13" t="str">
        <f t="shared" si="3"/>
        <v>vis</v>
      </c>
      <c r="E28" s="45">
        <f>VLOOKUP(C28,A!C$21:E$972,3,FALSE)</f>
        <v>1543.000430221701</v>
      </c>
      <c r="F28" s="5" t="s">
        <v>61</v>
      </c>
      <c r="G28" s="13" t="str">
        <f t="shared" si="4"/>
        <v>36816.493</v>
      </c>
      <c r="H28" s="11">
        <f t="shared" si="5"/>
        <v>1543</v>
      </c>
      <c r="I28" s="46" t="s">
        <v>92</v>
      </c>
      <c r="J28" s="47" t="s">
        <v>93</v>
      </c>
      <c r="K28" s="46">
        <v>1543</v>
      </c>
      <c r="L28" s="46" t="s">
        <v>94</v>
      </c>
      <c r="M28" s="47" t="s">
        <v>63</v>
      </c>
      <c r="N28" s="47"/>
      <c r="O28" s="48" t="s">
        <v>67</v>
      </c>
      <c r="P28" s="48" t="s">
        <v>68</v>
      </c>
    </row>
    <row r="29" spans="1:16" ht="12.75" customHeight="1" thickBot="1">
      <c r="A29" s="11" t="str">
        <f t="shared" si="0"/>
        <v> HABZ 41 </v>
      </c>
      <c r="B29" s="5" t="str">
        <f t="shared" si="1"/>
        <v>I</v>
      </c>
      <c r="C29" s="11">
        <f t="shared" si="2"/>
        <v>36837.433</v>
      </c>
      <c r="D29" s="13" t="str">
        <f t="shared" si="3"/>
        <v>vis</v>
      </c>
      <c r="E29" s="45">
        <f>VLOOKUP(C29,A!C$21:E$972,3,FALSE)</f>
        <v>1554.980273877301</v>
      </c>
      <c r="F29" s="5" t="s">
        <v>61</v>
      </c>
      <c r="G29" s="13" t="str">
        <f t="shared" si="4"/>
        <v>36837.433</v>
      </c>
      <c r="H29" s="11">
        <f t="shared" si="5"/>
        <v>1555</v>
      </c>
      <c r="I29" s="46" t="s">
        <v>95</v>
      </c>
      <c r="J29" s="47" t="s">
        <v>96</v>
      </c>
      <c r="K29" s="46">
        <v>1555</v>
      </c>
      <c r="L29" s="46" t="s">
        <v>97</v>
      </c>
      <c r="M29" s="47" t="s">
        <v>89</v>
      </c>
      <c r="N29" s="47"/>
      <c r="O29" s="48" t="s">
        <v>90</v>
      </c>
      <c r="P29" s="48" t="s">
        <v>91</v>
      </c>
    </row>
    <row r="30" spans="1:16" ht="12.75" customHeight="1" thickBot="1">
      <c r="A30" s="11" t="str">
        <f t="shared" si="0"/>
        <v> HABZ 41 </v>
      </c>
      <c r="B30" s="5" t="str">
        <f t="shared" si="1"/>
        <v>II</v>
      </c>
      <c r="C30" s="11">
        <f t="shared" si="2"/>
        <v>36894.284</v>
      </c>
      <c r="D30" s="13" t="str">
        <f t="shared" si="3"/>
        <v>vis</v>
      </c>
      <c r="E30" s="45">
        <f>VLOOKUP(C30,A!C$21:E$972,3,FALSE)</f>
        <v>1587.5049200886053</v>
      </c>
      <c r="F30" s="5" t="s">
        <v>61</v>
      </c>
      <c r="G30" s="13" t="str">
        <f t="shared" si="4"/>
        <v>36894.284</v>
      </c>
      <c r="H30" s="11">
        <f t="shared" si="5"/>
        <v>1587.5</v>
      </c>
      <c r="I30" s="46" t="s">
        <v>98</v>
      </c>
      <c r="J30" s="47" t="s">
        <v>99</v>
      </c>
      <c r="K30" s="46">
        <v>1587.5</v>
      </c>
      <c r="L30" s="46" t="s">
        <v>100</v>
      </c>
      <c r="M30" s="47" t="s">
        <v>89</v>
      </c>
      <c r="N30" s="47"/>
      <c r="O30" s="48" t="s">
        <v>90</v>
      </c>
      <c r="P30" s="48" t="s">
        <v>91</v>
      </c>
    </row>
    <row r="31" spans="1:16" ht="12.75" customHeight="1" thickBot="1">
      <c r="A31" s="11" t="str">
        <f t="shared" si="0"/>
        <v> HABZ 41 </v>
      </c>
      <c r="B31" s="5" t="str">
        <f t="shared" si="1"/>
        <v>II</v>
      </c>
      <c r="C31" s="11">
        <f t="shared" si="2"/>
        <v>37191.409</v>
      </c>
      <c r="D31" s="13" t="str">
        <f t="shared" si="3"/>
        <v>vis</v>
      </c>
      <c r="E31" s="45">
        <f>VLOOKUP(C31,A!C$21:E$972,3,FALSE)</f>
        <v>1757.4911209563716</v>
      </c>
      <c r="F31" s="5" t="s">
        <v>61</v>
      </c>
      <c r="G31" s="13" t="str">
        <f t="shared" si="4"/>
        <v>37191.409</v>
      </c>
      <c r="H31" s="11">
        <f t="shared" si="5"/>
        <v>1757.5</v>
      </c>
      <c r="I31" s="46" t="s">
        <v>101</v>
      </c>
      <c r="J31" s="47" t="s">
        <v>102</v>
      </c>
      <c r="K31" s="46">
        <v>1757.5</v>
      </c>
      <c r="L31" s="46" t="s">
        <v>103</v>
      </c>
      <c r="M31" s="47" t="s">
        <v>89</v>
      </c>
      <c r="N31" s="47"/>
      <c r="O31" s="48" t="s">
        <v>90</v>
      </c>
      <c r="P31" s="48" t="s">
        <v>91</v>
      </c>
    </row>
    <row r="32" spans="1:16" ht="12.75" customHeight="1" thickBot="1">
      <c r="A32" s="11" t="str">
        <f t="shared" si="0"/>
        <v> HABZ 41 </v>
      </c>
      <c r="B32" s="5" t="str">
        <f t="shared" si="1"/>
        <v>I</v>
      </c>
      <c r="C32" s="11">
        <f t="shared" si="2"/>
        <v>37199.315</v>
      </c>
      <c r="D32" s="13" t="str">
        <f t="shared" si="3"/>
        <v>vis</v>
      </c>
      <c r="E32" s="45">
        <f>VLOOKUP(C32,A!C$21:E$972,3,FALSE)</f>
        <v>1762.0141698551888</v>
      </c>
      <c r="F32" s="5" t="s">
        <v>61</v>
      </c>
      <c r="G32" s="13" t="str">
        <f t="shared" si="4"/>
        <v>37199.315</v>
      </c>
      <c r="H32" s="11">
        <f t="shared" si="5"/>
        <v>1762</v>
      </c>
      <c r="I32" s="46" t="s">
        <v>104</v>
      </c>
      <c r="J32" s="47" t="s">
        <v>105</v>
      </c>
      <c r="K32" s="46">
        <v>1762</v>
      </c>
      <c r="L32" s="46" t="s">
        <v>106</v>
      </c>
      <c r="M32" s="47" t="s">
        <v>89</v>
      </c>
      <c r="N32" s="47"/>
      <c r="O32" s="48" t="s">
        <v>90</v>
      </c>
      <c r="P32" s="48" t="s">
        <v>91</v>
      </c>
    </row>
    <row r="33" spans="1:16" ht="12.75" customHeight="1" thickBot="1">
      <c r="A33" s="11" t="str">
        <f t="shared" si="0"/>
        <v> HABZ 41 </v>
      </c>
      <c r="B33" s="5" t="str">
        <f t="shared" si="1"/>
        <v>I</v>
      </c>
      <c r="C33" s="11">
        <f t="shared" si="2"/>
        <v>37940.427</v>
      </c>
      <c r="D33" s="13" t="str">
        <f t="shared" si="3"/>
        <v>vis</v>
      </c>
      <c r="E33" s="45">
        <f>VLOOKUP(C33,A!C$21:E$972,3,FALSE)</f>
        <v>2186.006810317998</v>
      </c>
      <c r="F33" s="5" t="s">
        <v>61</v>
      </c>
      <c r="G33" s="13" t="str">
        <f t="shared" si="4"/>
        <v>37940.427</v>
      </c>
      <c r="H33" s="11">
        <f t="shared" si="5"/>
        <v>2186</v>
      </c>
      <c r="I33" s="46" t="s">
        <v>107</v>
      </c>
      <c r="J33" s="47" t="s">
        <v>108</v>
      </c>
      <c r="K33" s="46">
        <v>2186</v>
      </c>
      <c r="L33" s="46" t="s">
        <v>109</v>
      </c>
      <c r="M33" s="47" t="s">
        <v>89</v>
      </c>
      <c r="N33" s="47"/>
      <c r="O33" s="48" t="s">
        <v>90</v>
      </c>
      <c r="P33" s="48" t="s">
        <v>91</v>
      </c>
    </row>
    <row r="34" spans="1:16" ht="12.75" customHeight="1" thickBot="1">
      <c r="A34" s="11" t="str">
        <f t="shared" si="0"/>
        <v> HABZ 41 </v>
      </c>
      <c r="B34" s="5" t="str">
        <f t="shared" si="1"/>
        <v>I</v>
      </c>
      <c r="C34" s="11">
        <f t="shared" si="2"/>
        <v>37961.365</v>
      </c>
      <c r="D34" s="13" t="str">
        <f t="shared" si="3"/>
        <v>vis</v>
      </c>
      <c r="E34" s="45">
        <f>VLOOKUP(C34,A!C$21:E$972,3,FALSE)</f>
        <v>2197.985509766945</v>
      </c>
      <c r="F34" s="5" t="s">
        <v>61</v>
      </c>
      <c r="G34" s="13" t="str">
        <f t="shared" si="4"/>
        <v>37961.365</v>
      </c>
      <c r="H34" s="11">
        <f t="shared" si="5"/>
        <v>2198</v>
      </c>
      <c r="I34" s="46" t="s">
        <v>110</v>
      </c>
      <c r="J34" s="47" t="s">
        <v>111</v>
      </c>
      <c r="K34" s="46">
        <v>2198</v>
      </c>
      <c r="L34" s="46" t="s">
        <v>112</v>
      </c>
      <c r="M34" s="47" t="s">
        <v>89</v>
      </c>
      <c r="N34" s="47"/>
      <c r="O34" s="48" t="s">
        <v>90</v>
      </c>
      <c r="P34" s="48" t="s">
        <v>91</v>
      </c>
    </row>
    <row r="35" spans="1:16" ht="12.75" customHeight="1" thickBot="1">
      <c r="A35" s="11" t="str">
        <f t="shared" si="0"/>
        <v> HABZ 41 </v>
      </c>
      <c r="B35" s="5" t="str">
        <f t="shared" si="1"/>
        <v>II</v>
      </c>
      <c r="C35" s="11">
        <f t="shared" si="2"/>
        <v>38322.332</v>
      </c>
      <c r="D35" s="13" t="str">
        <f t="shared" si="3"/>
        <v>vis</v>
      </c>
      <c r="E35" s="45">
        <f>VLOOKUP(C35,A!C$21:E$972,3,FALSE)</f>
        <v>2404.495931201142</v>
      </c>
      <c r="F35" s="5" t="s">
        <v>61</v>
      </c>
      <c r="G35" s="13" t="str">
        <f t="shared" si="4"/>
        <v>38322.332</v>
      </c>
      <c r="H35" s="11">
        <f t="shared" si="5"/>
        <v>2404.5</v>
      </c>
      <c r="I35" s="46" t="s">
        <v>113</v>
      </c>
      <c r="J35" s="47" t="s">
        <v>114</v>
      </c>
      <c r="K35" s="46">
        <v>2404.5</v>
      </c>
      <c r="L35" s="46" t="s">
        <v>115</v>
      </c>
      <c r="M35" s="47" t="s">
        <v>89</v>
      </c>
      <c r="N35" s="47"/>
      <c r="O35" s="48" t="s">
        <v>90</v>
      </c>
      <c r="P35" s="48" t="s">
        <v>91</v>
      </c>
    </row>
    <row r="36" spans="1:16" ht="12.75" customHeight="1" thickBot="1">
      <c r="A36" s="11" t="str">
        <f t="shared" si="0"/>
        <v> HABZ 41 </v>
      </c>
      <c r="B36" s="5" t="str">
        <f t="shared" si="1"/>
        <v>I</v>
      </c>
      <c r="C36" s="11">
        <f t="shared" si="2"/>
        <v>38557.439</v>
      </c>
      <c r="D36" s="13" t="str">
        <f t="shared" si="3"/>
        <v>vis</v>
      </c>
      <c r="E36" s="45">
        <f>VLOOKUP(C36,A!C$21:E$972,3,FALSE)</f>
        <v>2539.0014279699003</v>
      </c>
      <c r="F36" s="5" t="s">
        <v>61</v>
      </c>
      <c r="G36" s="13" t="str">
        <f t="shared" si="4"/>
        <v>38557.439</v>
      </c>
      <c r="H36" s="11">
        <f t="shared" si="5"/>
        <v>2539</v>
      </c>
      <c r="I36" s="46" t="s">
        <v>116</v>
      </c>
      <c r="J36" s="47" t="s">
        <v>117</v>
      </c>
      <c r="K36" s="46">
        <v>2539</v>
      </c>
      <c r="L36" s="46" t="s">
        <v>118</v>
      </c>
      <c r="M36" s="47" t="s">
        <v>89</v>
      </c>
      <c r="N36" s="47"/>
      <c r="O36" s="48" t="s">
        <v>90</v>
      </c>
      <c r="P36" s="48" t="s">
        <v>91</v>
      </c>
    </row>
    <row r="37" spans="1:16" ht="12.75" customHeight="1" thickBot="1">
      <c r="A37" s="11" t="str">
        <f t="shared" si="0"/>
        <v> HABZ 41 </v>
      </c>
      <c r="B37" s="5" t="str">
        <f t="shared" si="1"/>
        <v>I</v>
      </c>
      <c r="C37" s="11">
        <f t="shared" si="2"/>
        <v>38613.421</v>
      </c>
      <c r="D37" s="13" t="str">
        <f t="shared" si="3"/>
        <v>vis</v>
      </c>
      <c r="E37" s="45">
        <f>VLOOKUP(C37,A!C$21:E$972,3,FALSE)</f>
        <v>2571.028916390531</v>
      </c>
      <c r="F37" s="5" t="s">
        <v>61</v>
      </c>
      <c r="G37" s="13" t="str">
        <f t="shared" si="4"/>
        <v>38613.421</v>
      </c>
      <c r="H37" s="11">
        <f t="shared" si="5"/>
        <v>2571</v>
      </c>
      <c r="I37" s="46" t="s">
        <v>119</v>
      </c>
      <c r="J37" s="47" t="s">
        <v>120</v>
      </c>
      <c r="K37" s="46">
        <v>2571</v>
      </c>
      <c r="L37" s="46" t="s">
        <v>121</v>
      </c>
      <c r="M37" s="47" t="s">
        <v>89</v>
      </c>
      <c r="N37" s="47"/>
      <c r="O37" s="48" t="s">
        <v>90</v>
      </c>
      <c r="P37" s="48" t="s">
        <v>91</v>
      </c>
    </row>
    <row r="38" spans="1:16" ht="12.75" customHeight="1" thickBot="1">
      <c r="A38" s="11" t="str">
        <f t="shared" si="0"/>
        <v> HABZ 41 </v>
      </c>
      <c r="B38" s="5" t="str">
        <f t="shared" si="1"/>
        <v>II</v>
      </c>
      <c r="C38" s="11">
        <f t="shared" si="2"/>
        <v>38640.456</v>
      </c>
      <c r="D38" s="13" t="str">
        <f t="shared" si="3"/>
        <v>vis</v>
      </c>
      <c r="E38" s="45">
        <f>VLOOKUP(C38,A!C$21:E$972,3,FALSE)</f>
        <v>2586.4957298207687</v>
      </c>
      <c r="F38" s="5" t="s">
        <v>61</v>
      </c>
      <c r="G38" s="13" t="str">
        <f t="shared" si="4"/>
        <v>38640.456</v>
      </c>
      <c r="H38" s="11">
        <f t="shared" si="5"/>
        <v>2586.5</v>
      </c>
      <c r="I38" s="46" t="s">
        <v>122</v>
      </c>
      <c r="J38" s="47" t="s">
        <v>123</v>
      </c>
      <c r="K38" s="46">
        <v>2586.5</v>
      </c>
      <c r="L38" s="46" t="s">
        <v>115</v>
      </c>
      <c r="M38" s="47" t="s">
        <v>89</v>
      </c>
      <c r="N38" s="47"/>
      <c r="O38" s="48" t="s">
        <v>90</v>
      </c>
      <c r="P38" s="48" t="s">
        <v>91</v>
      </c>
    </row>
    <row r="39" spans="1:16" ht="12.75" customHeight="1" thickBot="1">
      <c r="A39" s="11" t="str">
        <f t="shared" si="0"/>
        <v> HABZ 41 </v>
      </c>
      <c r="B39" s="5" t="str">
        <f t="shared" si="1"/>
        <v>II</v>
      </c>
      <c r="C39" s="11">
        <f t="shared" si="2"/>
        <v>38675.395</v>
      </c>
      <c r="D39" s="13" t="str">
        <f t="shared" si="3"/>
        <v>vis</v>
      </c>
      <c r="E39" s="45">
        <f>VLOOKUP(C39,A!C$21:E$972,3,FALSE)</f>
        <v>2606.4844479431704</v>
      </c>
      <c r="F39" s="5" t="s">
        <v>61</v>
      </c>
      <c r="G39" s="13" t="str">
        <f t="shared" si="4"/>
        <v>38675.395</v>
      </c>
      <c r="H39" s="11">
        <f t="shared" si="5"/>
        <v>2606.5</v>
      </c>
      <c r="I39" s="46" t="s">
        <v>124</v>
      </c>
      <c r="J39" s="47" t="s">
        <v>125</v>
      </c>
      <c r="K39" s="46">
        <v>2606.5</v>
      </c>
      <c r="L39" s="46" t="s">
        <v>126</v>
      </c>
      <c r="M39" s="47" t="s">
        <v>89</v>
      </c>
      <c r="N39" s="47"/>
      <c r="O39" s="48" t="s">
        <v>90</v>
      </c>
      <c r="P39" s="48" t="s">
        <v>91</v>
      </c>
    </row>
    <row r="40" spans="1:16" ht="12.75" customHeight="1" thickBot="1">
      <c r="A40" s="11" t="str">
        <f t="shared" si="0"/>
        <v> HABZ 41 </v>
      </c>
      <c r="B40" s="5" t="str">
        <f t="shared" si="1"/>
        <v>I</v>
      </c>
      <c r="C40" s="11">
        <f t="shared" si="2"/>
        <v>39029.37</v>
      </c>
      <c r="D40" s="13" t="str">
        <f t="shared" si="3"/>
        <v>vis</v>
      </c>
      <c r="E40" s="45">
        <f>VLOOKUP(C40,A!C$21:E$972,3,FALSE)</f>
        <v>2808.9947229189165</v>
      </c>
      <c r="F40" s="5" t="s">
        <v>61</v>
      </c>
      <c r="G40" s="13" t="str">
        <f t="shared" si="4"/>
        <v>39029.370</v>
      </c>
      <c r="H40" s="11">
        <f t="shared" si="5"/>
        <v>2809</v>
      </c>
      <c r="I40" s="46" t="s">
        <v>127</v>
      </c>
      <c r="J40" s="47" t="s">
        <v>128</v>
      </c>
      <c r="K40" s="46">
        <v>2809</v>
      </c>
      <c r="L40" s="46" t="s">
        <v>129</v>
      </c>
      <c r="M40" s="47" t="s">
        <v>89</v>
      </c>
      <c r="N40" s="47"/>
      <c r="O40" s="48" t="s">
        <v>90</v>
      </c>
      <c r="P40" s="48" t="s">
        <v>91</v>
      </c>
    </row>
    <row r="41" spans="1:16" ht="12.75" customHeight="1" thickBot="1">
      <c r="A41" s="11" t="str">
        <f t="shared" si="0"/>
        <v>BAVM 60 </v>
      </c>
      <c r="B41" s="5" t="str">
        <f t="shared" si="1"/>
        <v>II</v>
      </c>
      <c r="C41" s="11">
        <f t="shared" si="2"/>
        <v>47759.387</v>
      </c>
      <c r="D41" s="13" t="str">
        <f t="shared" si="3"/>
        <v>vis</v>
      </c>
      <c r="E41" s="45">
        <f>VLOOKUP(C41,A!C$21:E$972,3,FALSE)</f>
        <v>7803.46648847555</v>
      </c>
      <c r="F41" s="5" t="s">
        <v>61</v>
      </c>
      <c r="G41" s="13" t="str">
        <f t="shared" si="4"/>
        <v>47759.387</v>
      </c>
      <c r="H41" s="11">
        <f t="shared" si="5"/>
        <v>7803.5</v>
      </c>
      <c r="I41" s="46" t="s">
        <v>136</v>
      </c>
      <c r="J41" s="47" t="s">
        <v>137</v>
      </c>
      <c r="K41" s="46">
        <v>7803.5</v>
      </c>
      <c r="L41" s="46" t="s">
        <v>138</v>
      </c>
      <c r="M41" s="47" t="s">
        <v>63</v>
      </c>
      <c r="N41" s="47"/>
      <c r="O41" s="48" t="s">
        <v>139</v>
      </c>
      <c r="P41" s="49" t="s">
        <v>140</v>
      </c>
    </row>
    <row r="42" spans="1:16" ht="12.75" customHeight="1" thickBot="1">
      <c r="A42" s="11" t="str">
        <f t="shared" si="0"/>
        <v>BAVM 62 </v>
      </c>
      <c r="B42" s="5" t="str">
        <f t="shared" si="1"/>
        <v>II</v>
      </c>
      <c r="C42" s="11">
        <f t="shared" si="2"/>
        <v>49117.4686</v>
      </c>
      <c r="D42" s="13" t="str">
        <f t="shared" si="3"/>
        <v>vis</v>
      </c>
      <c r="E42" s="45">
        <f>VLOOKUP(C42,A!C$21:E$972,3,FALSE)</f>
        <v>8580.429489409222</v>
      </c>
      <c r="F42" s="5" t="s">
        <v>61</v>
      </c>
      <c r="G42" s="13" t="str">
        <f t="shared" si="4"/>
        <v>49117.4686</v>
      </c>
      <c r="H42" s="11">
        <f t="shared" si="5"/>
        <v>8580.5</v>
      </c>
      <c r="I42" s="46" t="s">
        <v>141</v>
      </c>
      <c r="J42" s="47" t="s">
        <v>142</v>
      </c>
      <c r="K42" s="46">
        <v>8580.5</v>
      </c>
      <c r="L42" s="46" t="s">
        <v>143</v>
      </c>
      <c r="M42" s="47" t="s">
        <v>132</v>
      </c>
      <c r="N42" s="47" t="s">
        <v>144</v>
      </c>
      <c r="O42" s="48" t="s">
        <v>145</v>
      </c>
      <c r="P42" s="49" t="s">
        <v>146</v>
      </c>
    </row>
    <row r="43" spans="1:16" ht="12.75" customHeight="1" thickBot="1">
      <c r="A43" s="11" t="str">
        <f t="shared" si="0"/>
        <v>BAVM 62 </v>
      </c>
      <c r="B43" s="5" t="str">
        <f t="shared" si="1"/>
        <v>II</v>
      </c>
      <c r="C43" s="11">
        <f t="shared" si="2"/>
        <v>49117.4693</v>
      </c>
      <c r="D43" s="13" t="str">
        <f t="shared" si="3"/>
        <v>vis</v>
      </c>
      <c r="E43" s="45">
        <f>VLOOKUP(C43,A!C$21:E$972,3,FALSE)</f>
        <v>8580.429889881549</v>
      </c>
      <c r="F43" s="5" t="s">
        <v>61</v>
      </c>
      <c r="G43" s="13" t="str">
        <f t="shared" si="4"/>
        <v>49117.4693</v>
      </c>
      <c r="H43" s="11">
        <f t="shared" si="5"/>
        <v>8580.5</v>
      </c>
      <c r="I43" s="46" t="s">
        <v>147</v>
      </c>
      <c r="J43" s="47" t="s">
        <v>148</v>
      </c>
      <c r="K43" s="46">
        <v>8580.5</v>
      </c>
      <c r="L43" s="46" t="s">
        <v>149</v>
      </c>
      <c r="M43" s="47" t="s">
        <v>132</v>
      </c>
      <c r="N43" s="47" t="s">
        <v>150</v>
      </c>
      <c r="O43" s="48" t="s">
        <v>145</v>
      </c>
      <c r="P43" s="49" t="s">
        <v>146</v>
      </c>
    </row>
    <row r="44" spans="1:16" ht="12.75" customHeight="1" thickBot="1">
      <c r="A44" s="11" t="str">
        <f t="shared" si="0"/>
        <v>BAVM 132 </v>
      </c>
      <c r="B44" s="5" t="str">
        <f t="shared" si="1"/>
        <v>II</v>
      </c>
      <c r="C44" s="11">
        <f t="shared" si="2"/>
        <v>51384.533</v>
      </c>
      <c r="D44" s="13" t="str">
        <f t="shared" si="3"/>
        <v>vis</v>
      </c>
      <c r="E44" s="45">
        <f>VLOOKUP(C44,A!C$21:E$972,3,FALSE)</f>
        <v>9877.424573897442</v>
      </c>
      <c r="F44" s="5" t="s">
        <v>61</v>
      </c>
      <c r="G44" s="13" t="str">
        <f t="shared" si="4"/>
        <v>51384.533</v>
      </c>
      <c r="H44" s="11">
        <f t="shared" si="5"/>
        <v>9877.5</v>
      </c>
      <c r="I44" s="46" t="s">
        <v>164</v>
      </c>
      <c r="J44" s="47" t="s">
        <v>165</v>
      </c>
      <c r="K44" s="46">
        <v>9877.5</v>
      </c>
      <c r="L44" s="46" t="s">
        <v>166</v>
      </c>
      <c r="M44" s="47" t="s">
        <v>132</v>
      </c>
      <c r="N44" s="47" t="s">
        <v>144</v>
      </c>
      <c r="O44" s="48" t="s">
        <v>145</v>
      </c>
      <c r="P44" s="49" t="s">
        <v>167</v>
      </c>
    </row>
    <row r="45" spans="1:16" ht="12.75" customHeight="1" thickBot="1">
      <c r="A45" s="11" t="str">
        <f t="shared" si="0"/>
        <v>BAVM 132 </v>
      </c>
      <c r="B45" s="5" t="str">
        <f t="shared" si="1"/>
        <v>II</v>
      </c>
      <c r="C45" s="11">
        <f t="shared" si="2"/>
        <v>51384.537</v>
      </c>
      <c r="D45" s="13" t="str">
        <f t="shared" si="3"/>
        <v>vis</v>
      </c>
      <c r="E45" s="45">
        <f>VLOOKUP(C45,A!C$21:E$972,3,FALSE)</f>
        <v>9877.426862310745</v>
      </c>
      <c r="F45" s="5" t="s">
        <v>61</v>
      </c>
      <c r="G45" s="13" t="str">
        <f t="shared" si="4"/>
        <v>51384.537</v>
      </c>
      <c r="H45" s="11">
        <f t="shared" si="5"/>
        <v>9877.5</v>
      </c>
      <c r="I45" s="46" t="s">
        <v>168</v>
      </c>
      <c r="J45" s="47" t="s">
        <v>169</v>
      </c>
      <c r="K45" s="46">
        <v>9877.5</v>
      </c>
      <c r="L45" s="46" t="s">
        <v>170</v>
      </c>
      <c r="M45" s="47" t="s">
        <v>132</v>
      </c>
      <c r="N45" s="47" t="s">
        <v>150</v>
      </c>
      <c r="O45" s="48" t="s">
        <v>145</v>
      </c>
      <c r="P45" s="49" t="s">
        <v>167</v>
      </c>
    </row>
    <row r="46" spans="1:16" ht="12.75" customHeight="1" thickBot="1">
      <c r="A46" s="11" t="str">
        <f t="shared" si="0"/>
        <v>OEJV 0094 </v>
      </c>
      <c r="B46" s="5" t="str">
        <f t="shared" si="1"/>
        <v>I</v>
      </c>
      <c r="C46" s="11">
        <f t="shared" si="2"/>
        <v>54318.4106</v>
      </c>
      <c r="D46" s="13" t="str">
        <f t="shared" si="3"/>
        <v>vis</v>
      </c>
      <c r="E46" s="45" t="e">
        <f>VLOOKUP(C46,A!C$21:E$972,3,FALSE)</f>
        <v>#N/A</v>
      </c>
      <c r="F46" s="5" t="s">
        <v>61</v>
      </c>
      <c r="G46" s="13" t="str">
        <f t="shared" si="4"/>
        <v>54318.4106</v>
      </c>
      <c r="H46" s="11">
        <f t="shared" si="5"/>
        <v>11556</v>
      </c>
      <c r="I46" s="46" t="s">
        <v>178</v>
      </c>
      <c r="J46" s="47" t="s">
        <v>179</v>
      </c>
      <c r="K46" s="46" t="s">
        <v>180</v>
      </c>
      <c r="L46" s="46" t="s">
        <v>181</v>
      </c>
      <c r="M46" s="47" t="s">
        <v>174</v>
      </c>
      <c r="N46" s="47" t="s">
        <v>53</v>
      </c>
      <c r="O46" s="48" t="s">
        <v>182</v>
      </c>
      <c r="P46" s="49" t="s">
        <v>183</v>
      </c>
    </row>
    <row r="47" spans="1:16" ht="12.75" customHeight="1" thickBot="1">
      <c r="A47" s="11" t="str">
        <f t="shared" si="0"/>
        <v>BAVM 203 </v>
      </c>
      <c r="B47" s="5" t="str">
        <f t="shared" si="1"/>
        <v>I</v>
      </c>
      <c r="C47" s="11">
        <f t="shared" si="2"/>
        <v>54685.4651</v>
      </c>
      <c r="D47" s="13" t="str">
        <f t="shared" si="3"/>
        <v>vis</v>
      </c>
      <c r="E47" s="45">
        <f>VLOOKUP(C47,A!C$21:E$972,3,FALSE)</f>
        <v>11765.898808652033</v>
      </c>
      <c r="F47" s="5" t="s">
        <v>61</v>
      </c>
      <c r="G47" s="13" t="str">
        <f t="shared" si="4"/>
        <v>54685.4651</v>
      </c>
      <c r="H47" s="11">
        <f t="shared" si="5"/>
        <v>11766</v>
      </c>
      <c r="I47" s="46" t="s">
        <v>184</v>
      </c>
      <c r="J47" s="47" t="s">
        <v>185</v>
      </c>
      <c r="K47" s="46" t="s">
        <v>186</v>
      </c>
      <c r="L47" s="46" t="s">
        <v>187</v>
      </c>
      <c r="M47" s="47" t="s">
        <v>174</v>
      </c>
      <c r="N47" s="47" t="s">
        <v>175</v>
      </c>
      <c r="O47" s="48" t="s">
        <v>145</v>
      </c>
      <c r="P47" s="49" t="s">
        <v>188</v>
      </c>
    </row>
    <row r="48" spans="1:16" ht="12.75" customHeight="1" thickBot="1">
      <c r="A48" s="11" t="str">
        <f t="shared" si="0"/>
        <v>BAVM 225 </v>
      </c>
      <c r="B48" s="5" t="str">
        <f t="shared" si="1"/>
        <v>II</v>
      </c>
      <c r="C48" s="11">
        <f t="shared" si="2"/>
        <v>55794.5221</v>
      </c>
      <c r="D48" s="13" t="str">
        <f t="shared" si="3"/>
        <v>vis</v>
      </c>
      <c r="E48" s="45">
        <f>VLOOKUP(C48,A!C$21:E$972,3,FALSE)</f>
        <v>12400.394007560917</v>
      </c>
      <c r="F48" s="5" t="s">
        <v>61</v>
      </c>
      <c r="G48" s="13" t="str">
        <f t="shared" si="4"/>
        <v>55794.5221</v>
      </c>
      <c r="H48" s="11">
        <f t="shared" si="5"/>
        <v>12400.5</v>
      </c>
      <c r="I48" s="46" t="s">
        <v>195</v>
      </c>
      <c r="J48" s="47" t="s">
        <v>196</v>
      </c>
      <c r="K48" s="46" t="s">
        <v>197</v>
      </c>
      <c r="L48" s="46" t="s">
        <v>198</v>
      </c>
      <c r="M48" s="47" t="s">
        <v>174</v>
      </c>
      <c r="N48" s="47" t="s">
        <v>61</v>
      </c>
      <c r="O48" s="48" t="s">
        <v>145</v>
      </c>
      <c r="P48" s="49" t="s">
        <v>199</v>
      </c>
    </row>
    <row r="49" spans="1:16" ht="12.75" customHeight="1" thickBot="1">
      <c r="A49" s="11" t="str">
        <f t="shared" si="0"/>
        <v>BAVM 225 </v>
      </c>
      <c r="B49" s="5" t="str">
        <f t="shared" si="1"/>
        <v>II</v>
      </c>
      <c r="C49" s="11">
        <f t="shared" si="2"/>
        <v>55794.5287</v>
      </c>
      <c r="D49" s="13" t="str">
        <f t="shared" si="3"/>
        <v>vis</v>
      </c>
      <c r="E49" s="45">
        <f>VLOOKUP(C49,A!C$21:E$972,3,FALSE)</f>
        <v>12400.397783442872</v>
      </c>
      <c r="F49" s="5" t="s">
        <v>61</v>
      </c>
      <c r="G49" s="13" t="str">
        <f t="shared" si="4"/>
        <v>55794.5287</v>
      </c>
      <c r="H49" s="11">
        <f t="shared" si="5"/>
        <v>12400.5</v>
      </c>
      <c r="I49" s="46" t="s">
        <v>200</v>
      </c>
      <c r="J49" s="47" t="s">
        <v>201</v>
      </c>
      <c r="K49" s="46" t="s">
        <v>197</v>
      </c>
      <c r="L49" s="46" t="s">
        <v>202</v>
      </c>
      <c r="M49" s="47" t="s">
        <v>174</v>
      </c>
      <c r="N49" s="47" t="s">
        <v>203</v>
      </c>
      <c r="O49" s="48" t="s">
        <v>139</v>
      </c>
      <c r="P49" s="49" t="s">
        <v>199</v>
      </c>
    </row>
    <row r="50" spans="2:6" ht="12.75">
      <c r="B50" s="5"/>
      <c r="F50" s="5"/>
    </row>
    <row r="51" spans="2:6" ht="12.75">
      <c r="B51" s="5"/>
      <c r="F51" s="5"/>
    </row>
    <row r="52" spans="2:6" ht="12.75">
      <c r="B52" s="5"/>
      <c r="F52" s="5"/>
    </row>
    <row r="53" spans="2:6" ht="12.75">
      <c r="B53" s="5"/>
      <c r="F53" s="5"/>
    </row>
    <row r="54" spans="2:6" ht="12.75">
      <c r="B54" s="5"/>
      <c r="F54" s="5"/>
    </row>
    <row r="55" spans="2:6" ht="12.75">
      <c r="B55" s="5"/>
      <c r="F55" s="5"/>
    </row>
    <row r="56" spans="2:6" ht="12.75">
      <c r="B56" s="5"/>
      <c r="F56" s="5"/>
    </row>
    <row r="57" spans="2:6" ht="12.75">
      <c r="B57" s="5"/>
      <c r="F57" s="5"/>
    </row>
    <row r="58" spans="2:6" ht="12.75">
      <c r="B58" s="5"/>
      <c r="F58" s="5"/>
    </row>
    <row r="59" spans="2:6" ht="12.75">
      <c r="B59" s="5"/>
      <c r="F59" s="5"/>
    </row>
    <row r="60" spans="2:6" ht="12.75">
      <c r="B60" s="5"/>
      <c r="F60" s="5"/>
    </row>
    <row r="61" spans="2:6" ht="12.75">
      <c r="B61" s="5"/>
      <c r="F61" s="5"/>
    </row>
    <row r="62" spans="2:6" ht="12.75">
      <c r="B62" s="5"/>
      <c r="F62" s="5"/>
    </row>
    <row r="63" spans="2:6" ht="12.75">
      <c r="B63" s="5"/>
      <c r="F63" s="5"/>
    </row>
    <row r="64" spans="2:6" ht="12.75">
      <c r="B64" s="5"/>
      <c r="F64" s="5"/>
    </row>
    <row r="65" spans="2:6" ht="12.75">
      <c r="B65" s="5"/>
      <c r="F65" s="5"/>
    </row>
    <row r="66" spans="2:6" ht="12.75">
      <c r="B66" s="5"/>
      <c r="F66" s="5"/>
    </row>
    <row r="67" spans="2:6" ht="12.75">
      <c r="B67" s="5"/>
      <c r="F67" s="5"/>
    </row>
    <row r="68" spans="2:6" ht="12.75">
      <c r="B68" s="5"/>
      <c r="F68" s="5"/>
    </row>
    <row r="69" spans="2:6" ht="12.75">
      <c r="B69" s="5"/>
      <c r="F69" s="5"/>
    </row>
    <row r="70" spans="2:6" ht="12.75">
      <c r="B70" s="5"/>
      <c r="F70" s="5"/>
    </row>
    <row r="71" spans="2:6" ht="12.75">
      <c r="B71" s="5"/>
      <c r="F71" s="5"/>
    </row>
    <row r="72" spans="2:6" ht="12.75">
      <c r="B72" s="5"/>
      <c r="F72" s="5"/>
    </row>
    <row r="73" spans="2:6" ht="12.75">
      <c r="B73" s="5"/>
      <c r="F73" s="5"/>
    </row>
    <row r="74" spans="2:6" ht="12.75">
      <c r="B74" s="5"/>
      <c r="F74" s="5"/>
    </row>
    <row r="75" spans="2:6" ht="12.75">
      <c r="B75" s="5"/>
      <c r="F75" s="5"/>
    </row>
    <row r="76" spans="2:6" ht="12.75">
      <c r="B76" s="5"/>
      <c r="F76" s="5"/>
    </row>
    <row r="77" spans="2:6" ht="12.75">
      <c r="B77" s="5"/>
      <c r="F77" s="5"/>
    </row>
    <row r="78" spans="2:6" ht="12.75">
      <c r="B78" s="5"/>
      <c r="F78" s="5"/>
    </row>
    <row r="79" spans="2:6" ht="12.75">
      <c r="B79" s="5"/>
      <c r="F79" s="5"/>
    </row>
    <row r="80" spans="2:6" ht="12.75">
      <c r="B80" s="5"/>
      <c r="F80" s="5"/>
    </row>
    <row r="81" spans="2:6" ht="12.75">
      <c r="B81" s="5"/>
      <c r="F81" s="5"/>
    </row>
    <row r="82" spans="2:6" ht="12.75">
      <c r="B82" s="5"/>
      <c r="F82" s="5"/>
    </row>
    <row r="83" spans="2:6" ht="12.75">
      <c r="B83" s="5"/>
      <c r="F83" s="5"/>
    </row>
    <row r="84" spans="2:6" ht="12.75">
      <c r="B84" s="5"/>
      <c r="F84" s="5"/>
    </row>
    <row r="85" spans="2:6" ht="12.75">
      <c r="B85" s="5"/>
      <c r="F85" s="5"/>
    </row>
    <row r="86" spans="2:6" ht="12.75">
      <c r="B86" s="5"/>
      <c r="F86" s="5"/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</sheetData>
  <sheetProtection/>
  <hyperlinks>
    <hyperlink ref="P41" r:id="rId1" display="http://www.bav-astro.de/sfs/BAVM_link.php?BAVMnr=60"/>
    <hyperlink ref="P42" r:id="rId2" display="http://www.bav-astro.de/sfs/BAVM_link.php?BAVMnr=62"/>
    <hyperlink ref="P43" r:id="rId3" display="http://www.bav-astro.de/sfs/BAVM_link.php?BAVMnr=62"/>
    <hyperlink ref="P12" r:id="rId4" display="http://www.bav-astro.de/sfs/BAVM_link.php?BAVMnr=80"/>
    <hyperlink ref="P13" r:id="rId5" display="http://www.bav-astro.de/sfs/BAVM_link.php?BAVMnr=80"/>
    <hyperlink ref="P14" r:id="rId6" display="http://www.bav-astro.de/sfs/BAVM_link.php?BAVMnr=80"/>
    <hyperlink ref="P15" r:id="rId7" display="http://www.bav-astro.de/sfs/BAVM_link.php?BAVMnr=80"/>
    <hyperlink ref="P44" r:id="rId8" display="http://www.bav-astro.de/sfs/BAVM_link.php?BAVMnr=132"/>
    <hyperlink ref="P45" r:id="rId9" display="http://www.bav-astro.de/sfs/BAVM_link.php?BAVMnr=132"/>
    <hyperlink ref="P16" r:id="rId10" display="http://www.bav-astro.de/sfs/BAVM_link.php?BAVMnr=183"/>
    <hyperlink ref="P46" r:id="rId11" display="http://var.astro.cz/oejv/issues/oejv0094.pdf"/>
    <hyperlink ref="P47" r:id="rId12" display="http://www.bav-astro.de/sfs/BAVM_link.php?BAVMnr=203"/>
    <hyperlink ref="P17" r:id="rId13" display="http://var.astro.cz/oejv/issues/oejv0137.pdf"/>
    <hyperlink ref="P48" r:id="rId14" display="http://www.bav-astro.de/sfs/BAVM_link.php?BAVMnr=225"/>
    <hyperlink ref="P49" r:id="rId15" display="http://www.bav-astro.de/sfs/BAVM_link.php?BAVMnr=225"/>
    <hyperlink ref="P18" r:id="rId16" display="http://www.bav-astro.de/sfs/BAVM_link.php?BAVMnr=238"/>
    <hyperlink ref="P19" r:id="rId17" display="http://www.bav-astro.de/sfs/BAVM_link.php?BAVMnr=238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2022-11-13T06:45:36Z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