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<sst xmlns="http://schemas.openxmlformats.org/spreadsheetml/2006/main" count="519" uniqueCount="235">
  <si>
    <t>IBVS 6196</t>
  </si>
  <si>
    <t>OEJV 0181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</si>
  <si>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</si>
  <si>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</si>
  <si>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</si>
  <si>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</si>
  <si>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</si>
  <si>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</si>
  <si>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</si>
  <si>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</si>
  <si>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</si>
  <si>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</si>
  <si>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</si>
  <si>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</si>
  <si>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</si>
  <si>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</si>
  <si>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</si>
  <si>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</si>
  <si>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</si>
  <si>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</si>
  <si>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</si>
  <si>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</si>
  <si>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</si>
  <si>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</si>
  <si>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</si>
  <si>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</si>
  <si>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</si>
  <si>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</si>
  <si>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</si>
  <si>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</si>
  <si>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</si>
  <si>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Bull.72</t>
  </si>
  <si>
    <t>B</t>
  </si>
  <si>
    <t>BBSAG Bull.85</t>
  </si>
  <si>
    <t>IBVS 5380</t>
  </si>
  <si>
    <t>I</t>
  </si>
  <si>
    <t>V891 Cyg / GSC 2150-3272</t>
  </si>
  <si>
    <t>IBVS 5657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</si>
  <si>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</si>
  <si>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</si>
  <si>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</si>
  <si>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</si>
  <si>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</si>
  <si>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</si>
  <si>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IBVS 5761</t>
  </si>
  <si>
    <t>EA/DM</t>
  </si>
  <si>
    <t>IBVS 6149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</si>
  <si>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</si>
  <si>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</si>
  <si>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</si>
  <si>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</si>
  <si>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</si>
  <si>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</si>
  <si>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</si>
  <si>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</si>
  <si>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</si>
  <si>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</si>
  <si>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</si>
  <si>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</si>
  <si>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</si>
  <si>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2432761.491 </t>
  </si>
  <si>
    <t> 28.07.1948 23:47 </t>
  </si>
  <si>
    <t> 0.013 </t>
  </si>
  <si>
    <t>P </t>
  </si>
  <si>
    <t> A.A.Wachmann </t>
  </si>
  <si>
    <t> AHSB 6.2.133 </t>
  </si>
  <si>
    <t>2432763.405 </t>
  </si>
  <si>
    <t> 30.07.1948 21:43 </t>
  </si>
  <si>
    <t> 0.021 </t>
  </si>
  <si>
    <t>2432822.428 </t>
  </si>
  <si>
    <t> 27.09.1948 22:16 </t>
  </si>
  <si>
    <t> -0.035 </t>
  </si>
  <si>
    <t>2432887.289 </t>
  </si>
  <si>
    <t> 01.12.1948 18:56 </t>
  </si>
  <si>
    <t> 0.029 </t>
  </si>
  <si>
    <t>2433386.523 </t>
  </si>
  <si>
    <t> 15.04.1950 00:33 </t>
  </si>
  <si>
    <t> -0.052 </t>
  </si>
  <si>
    <t>2433895.407 </t>
  </si>
  <si>
    <t> 05.09.1951 21:46 </t>
  </si>
  <si>
    <t> -0.012 </t>
  </si>
  <si>
    <t>2434602.472 </t>
  </si>
  <si>
    <t> 12.08.1953 23:19 </t>
  </si>
  <si>
    <t> 0.008 </t>
  </si>
  <si>
    <t>2434604.383 </t>
  </si>
  <si>
    <t> 14.08.1953 21:11 </t>
  </si>
  <si>
    <t>2434663.437 </t>
  </si>
  <si>
    <t> 12.10.1953 22:29 </t>
  </si>
  <si>
    <t>2434707.310 </t>
  </si>
  <si>
    <t> 25.11.1953 19:26 </t>
  </si>
  <si>
    <t> 0.028 </t>
  </si>
  <si>
    <t>2435092.241 </t>
  </si>
  <si>
    <t> 15.12.1954 17:47 </t>
  </si>
  <si>
    <t> -0.009 </t>
  </si>
  <si>
    <t>2435219.937 </t>
  </si>
  <si>
    <t> 22.04.1955 10:29 </t>
  </si>
  <si>
    <t> -0.000 </t>
  </si>
  <si>
    <t> T.G.Nikulina </t>
  </si>
  <si>
    <t> BTAD 45.18 </t>
  </si>
  <si>
    <t>2435309.512 </t>
  </si>
  <si>
    <t> 21.07.1955 00:17 </t>
  </si>
  <si>
    <t> 0.003 </t>
  </si>
  <si>
    <t>2435370.476 </t>
  </si>
  <si>
    <t> 19.09.1955 23:25 </t>
  </si>
  <si>
    <t> -0.018 </t>
  </si>
  <si>
    <t>2435372.423 </t>
  </si>
  <si>
    <t> 21.09.1955 22:09 </t>
  </si>
  <si>
    <t> 0.023 </t>
  </si>
  <si>
    <t>2435374.312 </t>
  </si>
  <si>
    <t> 23.09.1955 19:29 </t>
  </si>
  <si>
    <t> 0.006 </t>
  </si>
  <si>
    <t>2436788.380 </t>
  </si>
  <si>
    <t> 07.08.1959 21:07 </t>
  </si>
  <si>
    <t> -0.016 </t>
  </si>
  <si>
    <t>2436809.350 </t>
  </si>
  <si>
    <t> 28.08.1959 20:24 </t>
  </si>
  <si>
    <t> -0.010 </t>
  </si>
  <si>
    <t>2436847.436 </t>
  </si>
  <si>
    <t> 05.10.1959 22:27 </t>
  </si>
  <si>
    <t> -0.040 </t>
  </si>
  <si>
    <t> Voigtländer </t>
  </si>
  <si>
    <t> HABZ 21 </t>
  </si>
  <si>
    <t>2436849.350 </t>
  </si>
  <si>
    <t> 07.10.1959 20:24 </t>
  </si>
  <si>
    <t> -0.032 </t>
  </si>
  <si>
    <t>2436849.395 </t>
  </si>
  <si>
    <t> 07.10.1959 21:28 </t>
  </si>
  <si>
    <t>2437192.418 </t>
  </si>
  <si>
    <t> 14.09.1960 22:01 </t>
  </si>
  <si>
    <t> -0.004 </t>
  </si>
  <si>
    <t>2437194.326 </t>
  </si>
  <si>
    <t> 16.09.1960 19:49 </t>
  </si>
  <si>
    <t> -0.002 </t>
  </si>
  <si>
    <t>2437579.347 </t>
  </si>
  <si>
    <t> 06.10.1961 20:19 </t>
  </si>
  <si>
    <t> 0.051 </t>
  </si>
  <si>
    <t>2437964.264 </t>
  </si>
  <si>
    <t> 26.10.1962 18:20 </t>
  </si>
  <si>
    <t>2438288.312 </t>
  </si>
  <si>
    <t> 15.09.1963 19:29 </t>
  </si>
  <si>
    <t> 0.065 </t>
  </si>
  <si>
    <t>2443016.506 </t>
  </si>
  <si>
    <t> 26.08.1976 00:08 </t>
  </si>
  <si>
    <t> 0.012 </t>
  </si>
  <si>
    <t>V </t>
  </si>
  <si>
    <t> D.Lichtenknecker </t>
  </si>
  <si>
    <t>BAVM 29 </t>
  </si>
  <si>
    <t>2443744.503 </t>
  </si>
  <si>
    <t> 24.08.1978 00:04 </t>
  </si>
  <si>
    <t> 0.000 </t>
  </si>
  <si>
    <t>BAVM 31 </t>
  </si>
  <si>
    <t>2445869.471 </t>
  </si>
  <si>
    <t> 17.06.1984 23:18 </t>
  </si>
  <si>
    <t>E </t>
  </si>
  <si>
    <t>?</t>
  </si>
  <si>
    <t> R.Diethelm </t>
  </si>
  <si>
    <t> BBS 72 </t>
  </si>
  <si>
    <t>2446212.533 </t>
  </si>
  <si>
    <t> 27.05.1985 00:47 </t>
  </si>
  <si>
    <t> 0.042 </t>
  </si>
  <si>
    <t> W.Braune </t>
  </si>
  <si>
    <t>BAVM 39 </t>
  </si>
  <si>
    <t>2446702.307 </t>
  </si>
  <si>
    <t> 28.09.1986 19:22 </t>
  </si>
  <si>
    <t> 0.030 </t>
  </si>
  <si>
    <t> U.Grebien </t>
  </si>
  <si>
    <t>BAVM 46 </t>
  </si>
  <si>
    <t>2446982.433 </t>
  </si>
  <si>
    <t> 05.07.1987 22:23 </t>
  </si>
  <si>
    <t>BAVM 50 </t>
  </si>
  <si>
    <t>2447024.392 </t>
  </si>
  <si>
    <t> 16.08.1987 21:24 </t>
  </si>
  <si>
    <t> 0.038 </t>
  </si>
  <si>
    <t> BBS 85 </t>
  </si>
  <si>
    <t>2448116.3996 </t>
  </si>
  <si>
    <t> 12.08.1990 21:35 </t>
  </si>
  <si>
    <t> 0.0319 </t>
  </si>
  <si>
    <t>B;V</t>
  </si>
  <si>
    <t> F.Agerer </t>
  </si>
  <si>
    <t>BAVM 59 </t>
  </si>
  <si>
    <t>2451045.5938 </t>
  </si>
  <si>
    <t> 20.08.1998 02:15 </t>
  </si>
  <si>
    <t> 0.0384 </t>
  </si>
  <si>
    <t>o</t>
  </si>
  <si>
    <t> P. Frank </t>
  </si>
  <si>
    <t>BAVM 173 </t>
  </si>
  <si>
    <t>2452505.4276 </t>
  </si>
  <si>
    <t> 18.08.2002 22:15 </t>
  </si>
  <si>
    <t> 0.0428 </t>
  </si>
  <si>
    <t>G</t>
  </si>
  <si>
    <t> Karska&amp;Maciejewski </t>
  </si>
  <si>
    <t>IBVS 5380 </t>
  </si>
  <si>
    <t>2453178.1699 </t>
  </si>
  <si>
    <t> 21.06.2004 16:04 </t>
  </si>
  <si>
    <t> 0.0439 </t>
  </si>
  <si>
    <t> Nakajima </t>
  </si>
  <si>
    <t>VSB 43 </t>
  </si>
  <si>
    <t>2453233.4345 </t>
  </si>
  <si>
    <t> 15.08.2004 22:25 </t>
  </si>
  <si>
    <t> 0.0408 </t>
  </si>
  <si>
    <t> F.Walter </t>
  </si>
  <si>
    <t>2454003.3732 </t>
  </si>
  <si>
    <t> 24.09.2006 20:57 </t>
  </si>
  <si>
    <t> 0.0434 </t>
  </si>
  <si>
    <t>C </t>
  </si>
  <si>
    <t>-I</t>
  </si>
  <si>
    <t>BAVM 183 </t>
  </si>
  <si>
    <t>2455097.2948 </t>
  </si>
  <si>
    <t> 22.09.2009 19:04 </t>
  </si>
  <si>
    <t>10722</t>
  </si>
  <si>
    <t> 0.0458 </t>
  </si>
  <si>
    <t> P.Frank </t>
  </si>
  <si>
    <t>BAVM 212 </t>
  </si>
  <si>
    <t>2455802.4346 </t>
  </si>
  <si>
    <t> 28.08.2011 22:25 </t>
  </si>
  <si>
    <t>11092</t>
  </si>
  <si>
    <t> 0.0461 </t>
  </si>
  <si>
    <t>BAVM 225 </t>
  </si>
  <si>
    <t>2456812.5011 </t>
  </si>
  <si>
    <t> 04.06.2014 00:01 </t>
  </si>
  <si>
    <t>11622</t>
  </si>
  <si>
    <t> 0.0479 </t>
  </si>
  <si>
    <t>BAVM 238 </t>
  </si>
  <si>
    <t>2457176.5087 </t>
  </si>
  <si>
    <t> 03.06.2015 00:12 </t>
  </si>
  <si>
    <t>11813</t>
  </si>
  <si>
    <t> 0.0510 </t>
  </si>
  <si>
    <t>BAVM 241 (=IBVS 6157) </t>
  </si>
  <si>
    <t>Start of linear fit &gt;&gt;&gt;&gt;&gt;&gt;&gt;&gt;&gt;&gt;&gt;&gt;&gt;&gt;&gt;&gt;&gt;&gt;&gt;&gt;&gt;</t>
  </si>
  <si>
    <t>Add cycle</t>
  </si>
  <si>
    <t>Old Cycle</t>
  </si>
  <si>
    <t>OEJV 0179</t>
  </si>
  <si>
    <t>JAVSO..48…87</t>
  </si>
  <si>
    <t>OEJV 0211</t>
  </si>
  <si>
    <t>VSB 069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</si>
</sst>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3" fillId="24" borderId="18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V891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7872915"/>
        <c:axId val="28203052"/>
      </c:scatterChart>
      <c:valAx>
        <c:axId val="47872915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crossBetween val="midCat"/>
        <c:dispUnits/>
      </c:valAx>
      <c:valAx>
        <c:axId val="28203052"/>
        <c:scaling>
          <c:orientation val="minMax"/>
          <c:min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3"/>
          <c:w val="0.882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V891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5"/>
          <c:w val="0.88825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0</c:v>
                  </c:pt>
                  <c:pt idx="35">
                    <c:v>0.0007</c:v>
                  </c:pt>
                  <c:pt idx="36">
                    <c:v>0.001</c:v>
                  </c:pt>
                  <c:pt idx="37">
                    <c:v>0</c:v>
                  </c:pt>
                  <c:pt idx="38">
                    <c:v>0.0002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0.001</c:v>
                  </c:pt>
                  <c:pt idx="43">
                    <c:v>0.0007</c:v>
                  </c:pt>
                  <c:pt idx="44">
                    <c:v>0.0023</c:v>
                  </c:pt>
                  <c:pt idx="45">
                    <c:v>0.01</c:v>
                  </c:pt>
                  <c:pt idx="46">
                    <c:v>0.004</c:v>
                  </c:pt>
                  <c:pt idx="47">
                    <c:v>0.003</c:v>
                  </c:pt>
                  <c:pt idx="48">
                    <c:v>0.004</c:v>
                  </c:pt>
                  <c:pt idx="49">
                    <c:v>0.0011</c:v>
                  </c:pt>
                  <c:pt idx="50">
                    <c:v>0.002</c:v>
                  </c:pt>
                  <c:pt idx="51">
                    <c:v>0.0003</c:v>
                  </c:pt>
                  <c:pt idx="52">
                    <c:v>0.0009</c:v>
                  </c:pt>
                  <c:pt idx="53">
                    <c:v>0.0014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2500877"/>
        <c:axId val="2745846"/>
      </c:scatterChart>
      <c:valAx>
        <c:axId val="5250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 val="autoZero"/>
        <c:crossBetween val="midCat"/>
        <c:dispUnits/>
      </c:valAx>
      <c:valAx>
        <c:axId val="274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75"/>
          <c:y val="0.93025"/>
          <c:w val="0.880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14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95800" y="0"/>
        <a:ext cx="46101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485775</xdr:colOff>
      <xdr:row>0</xdr:row>
      <xdr:rowOff>0</xdr:rowOff>
    </xdr:from>
    <xdr:to>
      <xdr:col>21</xdr:col>
      <xdr:colOff>657225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9486900" y="0"/>
        <a:ext cx="46196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9" TargetMode="External" /><Relationship Id="rId2" Type="http://schemas.openxmlformats.org/officeDocument/2006/relationships/hyperlink" Target="http://www.bav-astro.de/sfs/BAVM_link.php?BAVMnr=31" TargetMode="External" /><Relationship Id="rId3" Type="http://schemas.openxmlformats.org/officeDocument/2006/relationships/hyperlink" Target="http://www.bav-astro.de/sfs/BAVM_link.php?BAVMnr=39" TargetMode="External" /><Relationship Id="rId4" Type="http://schemas.openxmlformats.org/officeDocument/2006/relationships/hyperlink" Target="http://www.bav-astro.de/sfs/BAVM_link.php?BAVMnr=46" TargetMode="External" /><Relationship Id="rId5" Type="http://schemas.openxmlformats.org/officeDocument/2006/relationships/hyperlink" Target="http://www.bav-astro.de/sfs/BAVM_link.php?BAVMnr=50" TargetMode="External" /><Relationship Id="rId6" Type="http://schemas.openxmlformats.org/officeDocument/2006/relationships/hyperlink" Target="http://www.bav-astro.de/sfs/BAVM_link.php?BAVMnr=59" TargetMode="External" /><Relationship Id="rId7" Type="http://schemas.openxmlformats.org/officeDocument/2006/relationships/hyperlink" Target="http://www.bav-astro.de/sfs/BAVM_link.php?BAVMnr=173" TargetMode="External" /><Relationship Id="rId8" Type="http://schemas.openxmlformats.org/officeDocument/2006/relationships/hyperlink" Target="http://www.konkoly.hu/cgi-bin/IBVS?5380" TargetMode="External" /><Relationship Id="rId9" Type="http://schemas.openxmlformats.org/officeDocument/2006/relationships/hyperlink" Target="http://vsolj.cetus-net.org/no43.pdf" TargetMode="External" /><Relationship Id="rId10" Type="http://schemas.openxmlformats.org/officeDocument/2006/relationships/hyperlink" Target="http://www.bav-astro.de/sfs/BAVM_link.php?BAVMnr=173" TargetMode="External" /><Relationship Id="rId11" Type="http://schemas.openxmlformats.org/officeDocument/2006/relationships/hyperlink" Target="http://www.bav-astro.de/sfs/BAVM_link.php?BAVMnr=183" TargetMode="External" /><Relationship Id="rId12" Type="http://schemas.openxmlformats.org/officeDocument/2006/relationships/hyperlink" Target="http://www.bav-astro.de/sfs/BAVM_link.php?BAVMnr=212" TargetMode="External" /><Relationship Id="rId13" Type="http://schemas.openxmlformats.org/officeDocument/2006/relationships/hyperlink" Target="http://www.bav-astro.de/sfs/BAVM_link.php?BAVMnr=225" TargetMode="External" /><Relationship Id="rId14" Type="http://schemas.openxmlformats.org/officeDocument/2006/relationships/hyperlink" Target="http://www.bav-astro.de/sfs/BAVM_link.php?BAVMnr=238" TargetMode="External" /><Relationship Id="rId15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zoomScalePageLayoutView="0" workbookViewId="0" topLeftCell="A1">
      <pane xSplit="14" ySplit="22" topLeftCell="O26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7" sqref="F7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2" ht="12.75">
      <c r="A2" t="s">
        <v>26</v>
      </c>
      <c r="B2" s="28" t="s">
        <v>45</v>
      </c>
    </row>
    <row r="4" spans="1:4" ht="14.25" thickBot="1" thickTop="1">
      <c r="A4" s="7" t="s">
        <v>2</v>
      </c>
      <c r="C4" s="3">
        <v>34663.449</v>
      </c>
      <c r="D4" s="4">
        <v>1.9057825</v>
      </c>
    </row>
    <row r="5" spans="1:4" ht="13.5" thickTop="1">
      <c r="A5" s="15" t="s">
        <v>38</v>
      </c>
      <c r="B5" s="16"/>
      <c r="C5" s="17">
        <v>-9.5</v>
      </c>
      <c r="D5" s="16" t="s">
        <v>39</v>
      </c>
    </row>
    <row r="6" ht="12.75">
      <c r="A6" s="7" t="s">
        <v>3</v>
      </c>
    </row>
    <row r="7" spans="1:3" ht="12.75">
      <c r="A7" t="s">
        <v>4</v>
      </c>
      <c r="C7">
        <f>+C4</f>
        <v>34663.449</v>
      </c>
    </row>
    <row r="8" spans="1:3" ht="12.75">
      <c r="A8" t="s">
        <v>5</v>
      </c>
      <c r="C8">
        <f>+D4</f>
        <v>1.9057825</v>
      </c>
    </row>
    <row r="9" spans="1:5" ht="12.75">
      <c r="A9" s="47" t="s">
        <v>228</v>
      </c>
      <c r="B9" s="48">
        <v>56</v>
      </c>
      <c r="C9" s="49" t="str">
        <f>"F"&amp;B9</f>
        <v>F56</v>
      </c>
      <c r="D9" s="50" t="str">
        <f>"G"&amp;B9</f>
        <v>G56</v>
      </c>
      <c r="E9" s="16"/>
    </row>
    <row r="10" spans="1:5" ht="13.5" thickBot="1">
      <c r="A10" s="16"/>
      <c r="B10" s="16"/>
      <c r="C10" s="6" t="s">
        <v>22</v>
      </c>
      <c r="D10" s="6" t="s">
        <v>23</v>
      </c>
      <c r="E10" s="16"/>
    </row>
    <row r="11" spans="1:5" ht="12.75">
      <c r="A11" s="16" t="s">
        <v>18</v>
      </c>
      <c r="B11" s="16"/>
      <c r="C11" s="51">
        <f ca="1">INTERCEPT(INDIRECT($D$9):G978,INDIRECT($C$9):F978)</f>
        <v>0.010764351852677274</v>
      </c>
      <c r="D11" s="5"/>
      <c r="E11" s="16"/>
    </row>
    <row r="12" spans="1:5" ht="12.75">
      <c r="A12" s="16" t="s">
        <v>19</v>
      </c>
      <c r="B12" s="16"/>
      <c r="C12" s="51">
        <f ca="1">SLOPE(INDIRECT($D$9):G978,INDIRECT($C$9):F978)</f>
        <v>3.2625388573919166E-06</v>
      </c>
      <c r="D12" s="5"/>
      <c r="E12" s="16"/>
    </row>
    <row r="13" spans="1:5" ht="12.75">
      <c r="A13" s="16" t="s">
        <v>21</v>
      </c>
      <c r="B13" s="16"/>
      <c r="C13" s="5" t="s">
        <v>16</v>
      </c>
      <c r="D13" s="5"/>
      <c r="E13" s="16"/>
    </row>
    <row r="14" spans="1:5" ht="12.75">
      <c r="A14" s="16"/>
      <c r="B14" s="16"/>
      <c r="C14" s="16"/>
      <c r="D14" s="16"/>
      <c r="E14" s="16"/>
    </row>
    <row r="15" spans="1:6" ht="12.75">
      <c r="A15" s="18" t="s">
        <v>20</v>
      </c>
      <c r="B15" s="16"/>
      <c r="C15" s="19">
        <f>(C7+C11)+(C8+C12)*INT(MAX(F21:F3533))</f>
        <v>59086.1043112873</v>
      </c>
      <c r="D15" s="20" t="s">
        <v>40</v>
      </c>
      <c r="E15" s="20" t="s">
        <v>229</v>
      </c>
      <c r="F15" s="17">
        <v>1</v>
      </c>
    </row>
    <row r="16" spans="1:6" ht="12.75">
      <c r="A16" s="22" t="s">
        <v>6</v>
      </c>
      <c r="B16" s="16"/>
      <c r="C16" s="23">
        <f>+C8+C12</f>
        <v>1.9057857625388572</v>
      </c>
      <c r="D16" s="20" t="s">
        <v>41</v>
      </c>
      <c r="E16" s="20" t="s">
        <v>40</v>
      </c>
      <c r="F16" s="21">
        <f ca="1">NOW()+15018.5+$C$5/24</f>
        <v>59896.82362986111</v>
      </c>
    </row>
    <row r="17" spans="1:6" ht="13.5" thickBot="1">
      <c r="A17" s="20" t="s">
        <v>42</v>
      </c>
      <c r="B17" s="16"/>
      <c r="C17" s="16">
        <f>COUNT(C21:C2191)</f>
        <v>55</v>
      </c>
      <c r="D17" s="20" t="s">
        <v>43</v>
      </c>
      <c r="E17" s="20" t="s">
        <v>230</v>
      </c>
      <c r="F17" s="21">
        <f>ROUND(2*(F16-$C$7)/$C$8,0)/2+F15</f>
        <v>13241.5</v>
      </c>
    </row>
    <row r="18" spans="1:6" ht="12.75">
      <c r="A18" s="22" t="s">
        <v>7</v>
      </c>
      <c r="B18" s="16"/>
      <c r="C18" s="25">
        <f>+C15</f>
        <v>59086.1043112873</v>
      </c>
      <c r="D18" s="26">
        <f>+C16</f>
        <v>1.9057857625388572</v>
      </c>
      <c r="E18" s="20" t="s">
        <v>41</v>
      </c>
      <c r="F18" s="50">
        <f>ROUND(2*(F16-$C$15)/$C$16,0)/2+F15</f>
        <v>426.5</v>
      </c>
    </row>
    <row r="19" spans="5:6" ht="13.5" thickTop="1">
      <c r="E19" s="20" t="s">
        <v>43</v>
      </c>
      <c r="F19" s="24">
        <f>+$C$15+$C$16*F18-15018.5-$C$5/24</f>
        <v>44880.81777234346</v>
      </c>
    </row>
    <row r="20" spans="1:17" ht="13.5" thickBot="1">
      <c r="A20" s="6" t="s">
        <v>8</v>
      </c>
      <c r="B20" s="6" t="s">
        <v>9</v>
      </c>
      <c r="C20" s="6" t="s">
        <v>10</v>
      </c>
      <c r="D20" s="6" t="s">
        <v>15</v>
      </c>
      <c r="E20" s="6" t="s">
        <v>11</v>
      </c>
      <c r="F20" s="6" t="s">
        <v>12</v>
      </c>
      <c r="G20" s="6" t="s">
        <v>13</v>
      </c>
      <c r="H20" s="9" t="s">
        <v>55</v>
      </c>
      <c r="I20" s="9" t="s">
        <v>58</v>
      </c>
      <c r="J20" s="9" t="s">
        <v>52</v>
      </c>
      <c r="K20" s="9" t="s">
        <v>50</v>
      </c>
      <c r="L20" s="9" t="s">
        <v>27</v>
      </c>
      <c r="M20" s="9" t="s">
        <v>28</v>
      </c>
      <c r="N20" s="9" t="s">
        <v>29</v>
      </c>
      <c r="O20" s="9" t="s">
        <v>25</v>
      </c>
      <c r="P20" s="8" t="s">
        <v>24</v>
      </c>
      <c r="Q20" s="6" t="s">
        <v>17</v>
      </c>
    </row>
    <row r="21" spans="1:17" ht="12.75">
      <c r="A21" s="45" t="s">
        <v>65</v>
      </c>
      <c r="B21" s="46" t="s">
        <v>35</v>
      </c>
      <c r="C21" s="45">
        <v>32761.491</v>
      </c>
      <c r="D21" s="45" t="s">
        <v>58</v>
      </c>
      <c r="E21">
        <f aca="true" t="shared" si="0" ref="E21:E52">+(C21-C$7)/C$8</f>
        <v>-997.9932127616864</v>
      </c>
      <c r="F21">
        <f aca="true" t="shared" si="1" ref="F21:F52">ROUND(2*E21,0)/2</f>
        <v>-998</v>
      </c>
      <c r="G21">
        <f aca="true" t="shared" si="2" ref="G21:G52">+C21-(C$7+F21*C$8)</f>
        <v>0.012935000002471497</v>
      </c>
      <c r="I21">
        <f aca="true" t="shared" si="3" ref="I21:I29">+G21</f>
        <v>0.012935000002471497</v>
      </c>
      <c r="O21">
        <f aca="true" t="shared" si="4" ref="O21:O52">+C$11+C$12*F21</f>
        <v>0.007508338073000142</v>
      </c>
      <c r="Q21" s="2">
        <f aca="true" t="shared" si="5" ref="Q21:Q52">+C21-15018.5</f>
        <v>17742.991</v>
      </c>
    </row>
    <row r="22" spans="1:17" ht="12.75">
      <c r="A22" s="45" t="s">
        <v>65</v>
      </c>
      <c r="B22" s="46" t="s">
        <v>35</v>
      </c>
      <c r="C22" s="45">
        <v>32763.405</v>
      </c>
      <c r="D22" s="45" t="s">
        <v>58</v>
      </c>
      <c r="E22">
        <f t="shared" si="0"/>
        <v>-996.9889008845457</v>
      </c>
      <c r="F22">
        <f t="shared" si="1"/>
        <v>-997</v>
      </c>
      <c r="G22">
        <f t="shared" si="2"/>
        <v>0.021152499997697305</v>
      </c>
      <c r="I22">
        <f t="shared" si="3"/>
        <v>0.021152499997697305</v>
      </c>
      <c r="O22">
        <f t="shared" si="4"/>
        <v>0.007511600611857534</v>
      </c>
      <c r="Q22" s="2">
        <f t="shared" si="5"/>
        <v>17744.905</v>
      </c>
    </row>
    <row r="23" spans="1:17" ht="12.75">
      <c r="A23" s="45" t="s">
        <v>65</v>
      </c>
      <c r="B23" s="46" t="s">
        <v>35</v>
      </c>
      <c r="C23" s="45">
        <v>32822.428</v>
      </c>
      <c r="D23" s="45" t="s">
        <v>58</v>
      </c>
      <c r="E23">
        <f t="shared" si="0"/>
        <v>-966.0184202551974</v>
      </c>
      <c r="F23">
        <f t="shared" si="1"/>
        <v>-966</v>
      </c>
      <c r="G23">
        <f t="shared" si="2"/>
        <v>-0.035105000002658926</v>
      </c>
      <c r="I23">
        <f t="shared" si="3"/>
        <v>-0.035105000002658926</v>
      </c>
      <c r="O23">
        <f t="shared" si="4"/>
        <v>0.007612739316436683</v>
      </c>
      <c r="Q23" s="2">
        <f t="shared" si="5"/>
        <v>17803.928</v>
      </c>
    </row>
    <row r="24" spans="1:17" ht="12.75">
      <c r="A24" s="45" t="s">
        <v>65</v>
      </c>
      <c r="B24" s="46" t="s">
        <v>35</v>
      </c>
      <c r="C24" s="45">
        <v>32887.289</v>
      </c>
      <c r="D24" s="45" t="s">
        <v>58</v>
      </c>
      <c r="E24">
        <f t="shared" si="0"/>
        <v>-931.9846309849123</v>
      </c>
      <c r="F24">
        <f t="shared" si="1"/>
        <v>-932</v>
      </c>
      <c r="G24">
        <f t="shared" si="2"/>
        <v>0.02928999999858206</v>
      </c>
      <c r="I24">
        <f t="shared" si="3"/>
        <v>0.02928999999858206</v>
      </c>
      <c r="O24">
        <f t="shared" si="4"/>
        <v>0.007723665637588008</v>
      </c>
      <c r="Q24" s="2">
        <f t="shared" si="5"/>
        <v>17868.788999999997</v>
      </c>
    </row>
    <row r="25" spans="1:17" ht="12.75">
      <c r="A25" s="45" t="s">
        <v>65</v>
      </c>
      <c r="B25" s="46" t="s">
        <v>35</v>
      </c>
      <c r="C25" s="45">
        <v>33386.523</v>
      </c>
      <c r="D25" s="45" t="s">
        <v>58</v>
      </c>
      <c r="E25">
        <f t="shared" si="0"/>
        <v>-670.0271410824685</v>
      </c>
      <c r="F25">
        <f t="shared" si="1"/>
        <v>-670</v>
      </c>
      <c r="G25">
        <f t="shared" si="2"/>
        <v>-0.051724999997531995</v>
      </c>
      <c r="I25">
        <f t="shared" si="3"/>
        <v>-0.051724999997531995</v>
      </c>
      <c r="O25">
        <f t="shared" si="4"/>
        <v>0.00857845081822469</v>
      </c>
      <c r="Q25" s="2">
        <f t="shared" si="5"/>
        <v>18368.023</v>
      </c>
    </row>
    <row r="26" spans="1:17" ht="12.75">
      <c r="A26" s="45" t="s">
        <v>65</v>
      </c>
      <c r="B26" s="46" t="s">
        <v>35</v>
      </c>
      <c r="C26" s="45">
        <v>33895.407</v>
      </c>
      <c r="D26" s="45" t="s">
        <v>58</v>
      </c>
      <c r="E26">
        <f t="shared" si="0"/>
        <v>-403.0061142863896</v>
      </c>
      <c r="F26">
        <f t="shared" si="1"/>
        <v>-403</v>
      </c>
      <c r="G26">
        <f t="shared" si="2"/>
        <v>-0.011652500004856847</v>
      </c>
      <c r="I26">
        <f t="shared" si="3"/>
        <v>-0.011652500004856847</v>
      </c>
      <c r="O26">
        <f t="shared" si="4"/>
        <v>0.009449548693148332</v>
      </c>
      <c r="Q26" s="2">
        <f t="shared" si="5"/>
        <v>18876.907</v>
      </c>
    </row>
    <row r="27" spans="1:17" ht="12.75">
      <c r="A27" s="45" t="s">
        <v>65</v>
      </c>
      <c r="B27" s="46" t="s">
        <v>35</v>
      </c>
      <c r="C27" s="45">
        <v>34602.472</v>
      </c>
      <c r="D27" s="45" t="s">
        <v>58</v>
      </c>
      <c r="E27">
        <f t="shared" si="0"/>
        <v>-31.995781260452834</v>
      </c>
      <c r="F27">
        <f t="shared" si="1"/>
        <v>-32</v>
      </c>
      <c r="G27">
        <f t="shared" si="2"/>
        <v>0.00804000000061933</v>
      </c>
      <c r="I27">
        <f t="shared" si="3"/>
        <v>0.00804000000061933</v>
      </c>
      <c r="O27">
        <f t="shared" si="4"/>
        <v>0.010659950609240734</v>
      </c>
      <c r="Q27" s="2">
        <f t="shared" si="5"/>
        <v>19583.972</v>
      </c>
    </row>
    <row r="28" spans="1:17" ht="12.75">
      <c r="A28" s="45" t="s">
        <v>65</v>
      </c>
      <c r="B28" s="46" t="s">
        <v>35</v>
      </c>
      <c r="C28" s="45">
        <v>34604.383</v>
      </c>
      <c r="D28" s="45" t="s">
        <v>58</v>
      </c>
      <c r="E28">
        <f t="shared" si="0"/>
        <v>-30.99304353985772</v>
      </c>
      <c r="F28">
        <f t="shared" si="1"/>
        <v>-31</v>
      </c>
      <c r="G28">
        <f t="shared" si="2"/>
        <v>0.013257500002509914</v>
      </c>
      <c r="I28">
        <f t="shared" si="3"/>
        <v>0.013257500002509914</v>
      </c>
      <c r="O28">
        <f t="shared" si="4"/>
        <v>0.010663213148098125</v>
      </c>
      <c r="Q28" s="2">
        <f t="shared" si="5"/>
        <v>19585.883</v>
      </c>
    </row>
    <row r="29" spans="1:17" ht="12.75">
      <c r="A29" s="45" t="s">
        <v>65</v>
      </c>
      <c r="B29" s="46" t="s">
        <v>35</v>
      </c>
      <c r="C29" s="45">
        <v>34663.437</v>
      </c>
      <c r="D29" s="45" t="s">
        <v>58</v>
      </c>
      <c r="E29">
        <f t="shared" si="0"/>
        <v>-0.006296626190262909</v>
      </c>
      <c r="F29">
        <f t="shared" si="1"/>
        <v>0</v>
      </c>
      <c r="G29">
        <f t="shared" si="2"/>
        <v>-0.012000000002444722</v>
      </c>
      <c r="I29">
        <f t="shared" si="3"/>
        <v>-0.012000000002444722</v>
      </c>
      <c r="O29">
        <f t="shared" si="4"/>
        <v>0.010764351852677274</v>
      </c>
      <c r="Q29" s="2">
        <f t="shared" si="5"/>
        <v>19644.936999999998</v>
      </c>
    </row>
    <row r="30" spans="1:17" ht="12.75">
      <c r="A30" t="s">
        <v>14</v>
      </c>
      <c r="C30" s="13">
        <v>34663.449</v>
      </c>
      <c r="D30" s="13" t="s">
        <v>16</v>
      </c>
      <c r="E30">
        <f t="shared" si="0"/>
        <v>0</v>
      </c>
      <c r="F30">
        <f t="shared" si="1"/>
        <v>0</v>
      </c>
      <c r="G30">
        <f t="shared" si="2"/>
        <v>0</v>
      </c>
      <c r="H30">
        <f>+G30</f>
        <v>0</v>
      </c>
      <c r="O30">
        <f t="shared" si="4"/>
        <v>0.010764351852677274</v>
      </c>
      <c r="Q30" s="2">
        <f t="shared" si="5"/>
        <v>19644.949</v>
      </c>
    </row>
    <row r="31" spans="1:17" ht="12.75">
      <c r="A31" s="45" t="s">
        <v>65</v>
      </c>
      <c r="B31" s="46" t="s">
        <v>35</v>
      </c>
      <c r="C31" s="45">
        <v>34707.31</v>
      </c>
      <c r="D31" s="45" t="s">
        <v>58</v>
      </c>
      <c r="E31">
        <f t="shared" si="0"/>
        <v>23.014693439569914</v>
      </c>
      <c r="F31">
        <f t="shared" si="1"/>
        <v>23</v>
      </c>
      <c r="G31">
        <f t="shared" si="2"/>
        <v>0.028002499995636754</v>
      </c>
      <c r="I31">
        <f aca="true" t="shared" si="6" ref="I31:I49">+G31</f>
        <v>0.028002499995636754</v>
      </c>
      <c r="O31">
        <f t="shared" si="4"/>
        <v>0.010839390246397289</v>
      </c>
      <c r="Q31" s="2">
        <f t="shared" si="5"/>
        <v>19688.809999999998</v>
      </c>
    </row>
    <row r="32" spans="1:17" ht="12.75">
      <c r="A32" s="45" t="s">
        <v>65</v>
      </c>
      <c r="B32" s="46" t="s">
        <v>35</v>
      </c>
      <c r="C32" s="45">
        <v>35092.241</v>
      </c>
      <c r="D32" s="45" t="s">
        <v>58</v>
      </c>
      <c r="E32">
        <f t="shared" si="0"/>
        <v>224.99524473543087</v>
      </c>
      <c r="F32">
        <f t="shared" si="1"/>
        <v>225</v>
      </c>
      <c r="G32">
        <f t="shared" si="2"/>
        <v>-0.009062500001164153</v>
      </c>
      <c r="I32">
        <f t="shared" si="6"/>
        <v>-0.009062500001164153</v>
      </c>
      <c r="O32">
        <f t="shared" si="4"/>
        <v>0.011498423095590456</v>
      </c>
      <c r="Q32" s="2">
        <f t="shared" si="5"/>
        <v>20073.741</v>
      </c>
    </row>
    <row r="33" spans="1:17" ht="12.75">
      <c r="A33" s="45" t="s">
        <v>98</v>
      </c>
      <c r="B33" s="46" t="s">
        <v>35</v>
      </c>
      <c r="C33" s="45">
        <v>35219.937</v>
      </c>
      <c r="D33" s="45" t="s">
        <v>58</v>
      </c>
      <c r="E33">
        <f t="shared" si="0"/>
        <v>291.9997428877627</v>
      </c>
      <c r="F33">
        <f t="shared" si="1"/>
        <v>292</v>
      </c>
      <c r="G33">
        <f t="shared" si="2"/>
        <v>-0.0004900000058114529</v>
      </c>
      <c r="I33">
        <f t="shared" si="6"/>
        <v>-0.0004900000058114529</v>
      </c>
      <c r="O33">
        <f t="shared" si="4"/>
        <v>0.011717013199035713</v>
      </c>
      <c r="Q33" s="2">
        <f t="shared" si="5"/>
        <v>20201.436999999998</v>
      </c>
    </row>
    <row r="34" spans="1:17" ht="12.75">
      <c r="A34" s="45" t="s">
        <v>65</v>
      </c>
      <c r="B34" s="46" t="s">
        <v>35</v>
      </c>
      <c r="C34" s="45">
        <v>35309.512</v>
      </c>
      <c r="D34" s="45" t="s">
        <v>58</v>
      </c>
      <c r="E34">
        <f t="shared" si="0"/>
        <v>339.0014337942561</v>
      </c>
      <c r="F34">
        <f t="shared" si="1"/>
        <v>339</v>
      </c>
      <c r="G34">
        <f t="shared" si="2"/>
        <v>0.0027325000046403147</v>
      </c>
      <c r="I34">
        <f t="shared" si="6"/>
        <v>0.0027325000046403147</v>
      </c>
      <c r="O34">
        <f t="shared" si="4"/>
        <v>0.011870352525333134</v>
      </c>
      <c r="Q34" s="2">
        <f t="shared" si="5"/>
        <v>20291.012000000002</v>
      </c>
    </row>
    <row r="35" spans="1:17" ht="12.75">
      <c r="A35" s="45" t="s">
        <v>65</v>
      </c>
      <c r="B35" s="46" t="s">
        <v>35</v>
      </c>
      <c r="C35" s="45">
        <v>35370.476</v>
      </c>
      <c r="D35" s="45" t="s">
        <v>58</v>
      </c>
      <c r="E35">
        <f t="shared" si="0"/>
        <v>370.9903937096714</v>
      </c>
      <c r="F35">
        <f t="shared" si="1"/>
        <v>371</v>
      </c>
      <c r="G35">
        <f t="shared" si="2"/>
        <v>-0.018307499994989485</v>
      </c>
      <c r="I35">
        <f t="shared" si="6"/>
        <v>-0.018307499994989485</v>
      </c>
      <c r="O35">
        <f t="shared" si="4"/>
        <v>0.011974753768769676</v>
      </c>
      <c r="Q35" s="2">
        <f t="shared" si="5"/>
        <v>20351.976000000002</v>
      </c>
    </row>
    <row r="36" spans="1:17" ht="12.75">
      <c r="A36" s="45" t="s">
        <v>65</v>
      </c>
      <c r="B36" s="46" t="s">
        <v>35</v>
      </c>
      <c r="C36" s="45">
        <v>35372.423</v>
      </c>
      <c r="D36" s="45" t="s">
        <v>58</v>
      </c>
      <c r="E36">
        <f t="shared" si="0"/>
        <v>372.01202130883354</v>
      </c>
      <c r="F36">
        <f t="shared" si="1"/>
        <v>372</v>
      </c>
      <c r="G36">
        <f t="shared" si="2"/>
        <v>0.02290999999968335</v>
      </c>
      <c r="I36">
        <f t="shared" si="6"/>
        <v>0.02290999999968335</v>
      </c>
      <c r="O36">
        <f t="shared" si="4"/>
        <v>0.011978016307627067</v>
      </c>
      <c r="Q36" s="2">
        <f t="shared" si="5"/>
        <v>20353.923000000003</v>
      </c>
    </row>
    <row r="37" spans="1:17" ht="12.75">
      <c r="A37" s="45" t="s">
        <v>65</v>
      </c>
      <c r="B37" s="46" t="s">
        <v>35</v>
      </c>
      <c r="C37" s="45">
        <v>35374.312</v>
      </c>
      <c r="D37" s="45" t="s">
        <v>58</v>
      </c>
      <c r="E37">
        <f t="shared" si="0"/>
        <v>373.0032152147465</v>
      </c>
      <c r="F37">
        <f t="shared" si="1"/>
        <v>373</v>
      </c>
      <c r="G37">
        <f t="shared" si="2"/>
        <v>0.006127499997091945</v>
      </c>
      <c r="I37">
        <f t="shared" si="6"/>
        <v>0.006127499997091945</v>
      </c>
      <c r="O37">
        <f t="shared" si="4"/>
        <v>0.011981278846484459</v>
      </c>
      <c r="Q37" s="2">
        <f t="shared" si="5"/>
        <v>20355.811999999998</v>
      </c>
    </row>
    <row r="38" spans="1:17" ht="12.75">
      <c r="A38" s="45" t="s">
        <v>65</v>
      </c>
      <c r="B38" s="46" t="s">
        <v>35</v>
      </c>
      <c r="C38" s="45">
        <v>36788.38</v>
      </c>
      <c r="D38" s="45" t="s">
        <v>58</v>
      </c>
      <c r="E38">
        <f t="shared" si="0"/>
        <v>1114.9913486979742</v>
      </c>
      <c r="F38">
        <f t="shared" si="1"/>
        <v>1115</v>
      </c>
      <c r="G38">
        <f t="shared" si="2"/>
        <v>-0.016487500004586764</v>
      </c>
      <c r="I38">
        <f t="shared" si="6"/>
        <v>-0.016487500004586764</v>
      </c>
      <c r="O38">
        <f t="shared" si="4"/>
        <v>0.014402082678669261</v>
      </c>
      <c r="Q38" s="2">
        <f t="shared" si="5"/>
        <v>21769.879999999997</v>
      </c>
    </row>
    <row r="39" spans="1:17" ht="12.75">
      <c r="A39" s="45" t="s">
        <v>65</v>
      </c>
      <c r="B39" s="46" t="s">
        <v>35</v>
      </c>
      <c r="C39" s="45">
        <v>36809.35</v>
      </c>
      <c r="D39" s="45" t="s">
        <v>58</v>
      </c>
      <c r="E39">
        <f t="shared" si="0"/>
        <v>1125.9947029632176</v>
      </c>
      <c r="F39">
        <f t="shared" si="1"/>
        <v>1126</v>
      </c>
      <c r="G39">
        <f t="shared" si="2"/>
        <v>-0.010095000005094334</v>
      </c>
      <c r="I39">
        <f t="shared" si="6"/>
        <v>-0.010095000005094334</v>
      </c>
      <c r="O39">
        <f t="shared" si="4"/>
        <v>0.014437970606100572</v>
      </c>
      <c r="Q39" s="2">
        <f t="shared" si="5"/>
        <v>21790.85</v>
      </c>
    </row>
    <row r="40" spans="1:17" ht="12.75">
      <c r="A40" s="45" t="s">
        <v>121</v>
      </c>
      <c r="B40" s="46" t="s">
        <v>35</v>
      </c>
      <c r="C40" s="45">
        <v>36847.436</v>
      </c>
      <c r="D40" s="45" t="s">
        <v>58</v>
      </c>
      <c r="E40">
        <f t="shared" si="0"/>
        <v>1145.9791450493437</v>
      </c>
      <c r="F40">
        <f t="shared" si="1"/>
        <v>1146</v>
      </c>
      <c r="G40">
        <f t="shared" si="2"/>
        <v>-0.03974500000185799</v>
      </c>
      <c r="I40">
        <f t="shared" si="6"/>
        <v>-0.03974500000185799</v>
      </c>
      <c r="O40">
        <f t="shared" si="4"/>
        <v>0.01450322138324841</v>
      </c>
      <c r="Q40" s="2">
        <f t="shared" si="5"/>
        <v>21828.936</v>
      </c>
    </row>
    <row r="41" spans="1:17" ht="12.75">
      <c r="A41" s="45" t="s">
        <v>121</v>
      </c>
      <c r="B41" s="46" t="s">
        <v>35</v>
      </c>
      <c r="C41" s="45">
        <v>36849.35</v>
      </c>
      <c r="D41" s="45" t="s">
        <v>58</v>
      </c>
      <c r="E41">
        <f t="shared" si="0"/>
        <v>1146.9834569264847</v>
      </c>
      <c r="F41">
        <f t="shared" si="1"/>
        <v>1147</v>
      </c>
      <c r="G41">
        <f t="shared" si="2"/>
        <v>-0.0315275000029942</v>
      </c>
      <c r="I41">
        <f t="shared" si="6"/>
        <v>-0.0315275000029942</v>
      </c>
      <c r="O41">
        <f t="shared" si="4"/>
        <v>0.014506483922105802</v>
      </c>
      <c r="Q41" s="2">
        <f t="shared" si="5"/>
        <v>21830.85</v>
      </c>
    </row>
    <row r="42" spans="1:17" ht="12.75">
      <c r="A42" s="45" t="s">
        <v>65</v>
      </c>
      <c r="B42" s="46" t="s">
        <v>35</v>
      </c>
      <c r="C42" s="45">
        <v>36849.395</v>
      </c>
      <c r="D42" s="45" t="s">
        <v>58</v>
      </c>
      <c r="E42">
        <f t="shared" si="0"/>
        <v>1147.0070692746924</v>
      </c>
      <c r="F42">
        <f t="shared" si="1"/>
        <v>1147</v>
      </c>
      <c r="G42">
        <f t="shared" si="2"/>
        <v>0.013472499995259568</v>
      </c>
      <c r="I42">
        <f t="shared" si="6"/>
        <v>0.013472499995259568</v>
      </c>
      <c r="O42">
        <f t="shared" si="4"/>
        <v>0.014506483922105802</v>
      </c>
      <c r="Q42" s="2">
        <f t="shared" si="5"/>
        <v>21830.894999999997</v>
      </c>
    </row>
    <row r="43" spans="1:17" ht="12.75">
      <c r="A43" s="45" t="s">
        <v>121</v>
      </c>
      <c r="B43" s="46" t="s">
        <v>35</v>
      </c>
      <c r="C43" s="45">
        <v>37192.418</v>
      </c>
      <c r="D43" s="45" t="s">
        <v>58</v>
      </c>
      <c r="E43">
        <f t="shared" si="0"/>
        <v>1326.9977030432367</v>
      </c>
      <c r="F43">
        <f t="shared" si="1"/>
        <v>1327</v>
      </c>
      <c r="G43">
        <f t="shared" si="2"/>
        <v>-0.004377500001282897</v>
      </c>
      <c r="I43">
        <f t="shared" si="6"/>
        <v>-0.004377500001282897</v>
      </c>
      <c r="O43">
        <f t="shared" si="4"/>
        <v>0.015093740916436348</v>
      </c>
      <c r="Q43" s="2">
        <f t="shared" si="5"/>
        <v>22173.917999999998</v>
      </c>
    </row>
    <row r="44" spans="1:17" ht="12.75">
      <c r="A44" s="45" t="s">
        <v>121</v>
      </c>
      <c r="B44" s="46" t="s">
        <v>35</v>
      </c>
      <c r="C44" s="45">
        <v>37194.326</v>
      </c>
      <c r="D44" s="45" t="s">
        <v>58</v>
      </c>
      <c r="E44">
        <f t="shared" si="0"/>
        <v>1327.9988666072863</v>
      </c>
      <c r="F44">
        <f t="shared" si="1"/>
        <v>1328</v>
      </c>
      <c r="G44">
        <f t="shared" si="2"/>
        <v>-0.0021599999963655137</v>
      </c>
      <c r="I44">
        <f t="shared" si="6"/>
        <v>-0.0021599999963655137</v>
      </c>
      <c r="O44">
        <f t="shared" si="4"/>
        <v>0.01509700345529374</v>
      </c>
      <c r="Q44" s="2">
        <f t="shared" si="5"/>
        <v>22175.826</v>
      </c>
    </row>
    <row r="45" spans="1:17" ht="12.75">
      <c r="A45" s="45" t="s">
        <v>121</v>
      </c>
      <c r="B45" s="46" t="s">
        <v>35</v>
      </c>
      <c r="C45" s="45">
        <v>37579.347</v>
      </c>
      <c r="D45" s="45" t="s">
        <v>58</v>
      </c>
      <c r="E45">
        <f t="shared" si="0"/>
        <v>1530.0266425995628</v>
      </c>
      <c r="F45">
        <f t="shared" si="1"/>
        <v>1530</v>
      </c>
      <c r="G45">
        <f t="shared" si="2"/>
        <v>0.05077500000334112</v>
      </c>
      <c r="I45">
        <f t="shared" si="6"/>
        <v>0.05077500000334112</v>
      </c>
      <c r="O45">
        <f t="shared" si="4"/>
        <v>0.015756036304486905</v>
      </c>
      <c r="Q45" s="2">
        <f t="shared" si="5"/>
        <v>22560.847</v>
      </c>
    </row>
    <row r="46" spans="1:17" ht="12.75">
      <c r="A46" s="45" t="s">
        <v>121</v>
      </c>
      <c r="B46" s="46" t="s">
        <v>35</v>
      </c>
      <c r="C46" s="45">
        <v>37964.264</v>
      </c>
      <c r="D46" s="45" t="s">
        <v>58</v>
      </c>
      <c r="E46">
        <f t="shared" si="0"/>
        <v>1731.9998478315351</v>
      </c>
      <c r="F46">
        <f t="shared" si="1"/>
        <v>1732</v>
      </c>
      <c r="G46">
        <f t="shared" si="2"/>
        <v>-0.0002899999963119626</v>
      </c>
      <c r="I46">
        <f t="shared" si="6"/>
        <v>-0.0002899999963119626</v>
      </c>
      <c r="O46">
        <f t="shared" si="4"/>
        <v>0.016415069153680073</v>
      </c>
      <c r="Q46" s="2">
        <f t="shared" si="5"/>
        <v>22945.764000000003</v>
      </c>
    </row>
    <row r="47" spans="1:17" ht="12.75">
      <c r="A47" s="45" t="s">
        <v>121</v>
      </c>
      <c r="B47" s="46" t="s">
        <v>35</v>
      </c>
      <c r="C47" s="45">
        <v>38288.312</v>
      </c>
      <c r="D47" s="45" t="s">
        <v>58</v>
      </c>
      <c r="E47">
        <f t="shared" si="0"/>
        <v>1902.0339414387515</v>
      </c>
      <c r="F47">
        <f t="shared" si="1"/>
        <v>1902</v>
      </c>
      <c r="G47">
        <f t="shared" si="2"/>
        <v>0.06468499999755295</v>
      </c>
      <c r="I47">
        <f t="shared" si="6"/>
        <v>0.06468499999755295</v>
      </c>
      <c r="O47">
        <f t="shared" si="4"/>
        <v>0.0169697007594367</v>
      </c>
      <c r="Q47" s="2">
        <f t="shared" si="5"/>
        <v>23269.811999999998</v>
      </c>
    </row>
    <row r="48" spans="1:17" ht="12.75">
      <c r="A48" s="45" t="s">
        <v>146</v>
      </c>
      <c r="B48" s="46" t="s">
        <v>35</v>
      </c>
      <c r="C48" s="45">
        <v>43016.506</v>
      </c>
      <c r="D48" s="45" t="s">
        <v>58</v>
      </c>
      <c r="E48">
        <f t="shared" si="0"/>
        <v>4383.006455353641</v>
      </c>
      <c r="F48">
        <f t="shared" si="1"/>
        <v>4383</v>
      </c>
      <c r="G48">
        <f t="shared" si="2"/>
        <v>0.012302499999350403</v>
      </c>
      <c r="I48">
        <f t="shared" si="6"/>
        <v>0.012302499999350403</v>
      </c>
      <c r="O48">
        <f t="shared" si="4"/>
        <v>0.025064059664626045</v>
      </c>
      <c r="Q48" s="2">
        <f t="shared" si="5"/>
        <v>27998.006</v>
      </c>
    </row>
    <row r="49" spans="1:17" ht="12.75">
      <c r="A49" s="45" t="s">
        <v>150</v>
      </c>
      <c r="B49" s="46" t="s">
        <v>35</v>
      </c>
      <c r="C49" s="45">
        <v>43744.503</v>
      </c>
      <c r="D49" s="45" t="s">
        <v>58</v>
      </c>
      <c r="E49">
        <f t="shared" si="0"/>
        <v>4765.000203328553</v>
      </c>
      <c r="F49">
        <f t="shared" si="1"/>
        <v>4765</v>
      </c>
      <c r="G49">
        <f t="shared" si="2"/>
        <v>0.00038749999657738954</v>
      </c>
      <c r="I49">
        <f t="shared" si="6"/>
        <v>0.00038749999657738954</v>
      </c>
      <c r="O49">
        <f t="shared" si="4"/>
        <v>0.026310349508149755</v>
      </c>
      <c r="Q49" s="2">
        <f t="shared" si="5"/>
        <v>28726.002999999997</v>
      </c>
    </row>
    <row r="50" spans="1:30" ht="12.75">
      <c r="A50" t="s">
        <v>31</v>
      </c>
      <c r="C50" s="13">
        <v>45869.4712</v>
      </c>
      <c r="D50" s="13"/>
      <c r="E50">
        <f t="shared" si="0"/>
        <v>5880.011071567716</v>
      </c>
      <c r="F50">
        <f t="shared" si="1"/>
        <v>5880</v>
      </c>
      <c r="G50">
        <f t="shared" si="2"/>
        <v>0.021099999998114072</v>
      </c>
      <c r="J50">
        <f>+G50</f>
        <v>0.021099999998114072</v>
      </c>
      <c r="O50">
        <f t="shared" si="4"/>
        <v>0.029948080334141744</v>
      </c>
      <c r="Q50" s="2">
        <f t="shared" si="5"/>
        <v>30850.9712</v>
      </c>
      <c r="AA50">
        <v>9</v>
      </c>
      <c r="AB50" t="s">
        <v>30</v>
      </c>
      <c r="AD50" t="s">
        <v>32</v>
      </c>
    </row>
    <row r="51" spans="1:17" ht="12.75">
      <c r="A51" s="45" t="s">
        <v>161</v>
      </c>
      <c r="B51" s="46" t="s">
        <v>35</v>
      </c>
      <c r="C51" s="45">
        <v>46212.533</v>
      </c>
      <c r="D51" s="45" t="s">
        <v>58</v>
      </c>
      <c r="E51">
        <f t="shared" si="0"/>
        <v>6060.022064427605</v>
      </c>
      <c r="F51">
        <f t="shared" si="1"/>
        <v>6060</v>
      </c>
      <c r="G51">
        <f t="shared" si="2"/>
        <v>0.04205000000365544</v>
      </c>
      <c r="I51">
        <f>+G51</f>
        <v>0.04205000000365544</v>
      </c>
      <c r="O51">
        <f t="shared" si="4"/>
        <v>0.03053533732847229</v>
      </c>
      <c r="Q51" s="2">
        <f t="shared" si="5"/>
        <v>31194.033000000003</v>
      </c>
    </row>
    <row r="52" spans="1:17" ht="12.75">
      <c r="A52" s="45" t="s">
        <v>166</v>
      </c>
      <c r="B52" s="46" t="s">
        <v>35</v>
      </c>
      <c r="C52" s="45">
        <v>46702.307</v>
      </c>
      <c r="D52" s="45" t="s">
        <v>58</v>
      </c>
      <c r="E52">
        <f t="shared" si="0"/>
        <v>6317.015714017733</v>
      </c>
      <c r="F52">
        <f t="shared" si="1"/>
        <v>6317</v>
      </c>
      <c r="G52">
        <f t="shared" si="2"/>
        <v>0.029947499999252614</v>
      </c>
      <c r="I52">
        <f>+G52</f>
        <v>0.029947499999252614</v>
      </c>
      <c r="O52">
        <f t="shared" si="4"/>
        <v>0.03137380981482201</v>
      </c>
      <c r="Q52" s="2">
        <f t="shared" si="5"/>
        <v>31683.807</v>
      </c>
    </row>
    <row r="53" spans="1:17" ht="12.75">
      <c r="A53" s="45" t="s">
        <v>169</v>
      </c>
      <c r="B53" s="46" t="s">
        <v>35</v>
      </c>
      <c r="C53" s="45">
        <v>46982.433</v>
      </c>
      <c r="D53" s="45" t="s">
        <v>58</v>
      </c>
      <c r="E53">
        <f aca="true" t="shared" si="7" ref="E53:E72">+(C53-C$7)/C$8</f>
        <v>6464.0031063355855</v>
      </c>
      <c r="F53">
        <f aca="true" t="shared" si="8" ref="F53:F75">ROUND(2*E53,0)/2</f>
        <v>6464</v>
      </c>
      <c r="G53">
        <f aca="true" t="shared" si="9" ref="G53:G72">+C53-(C$7+F53*C$8)</f>
        <v>0.005919999995967373</v>
      </c>
      <c r="I53">
        <f>+G53</f>
        <v>0.005919999995967373</v>
      </c>
      <c r="O53">
        <f aca="true" t="shared" si="10" ref="O53:O72">+C$11+C$12*F53</f>
        <v>0.03185340302685862</v>
      </c>
      <c r="Q53" s="2">
        <f aca="true" t="shared" si="11" ref="Q53:Q72">+C53-15018.5</f>
        <v>31963.932999999997</v>
      </c>
    </row>
    <row r="54" spans="1:30" ht="12.75">
      <c r="A54" t="s">
        <v>33</v>
      </c>
      <c r="C54" s="13">
        <v>47024.3921</v>
      </c>
      <c r="D54" s="13"/>
      <c r="E54">
        <f t="shared" si="7"/>
        <v>6486.019836996088</v>
      </c>
      <c r="F54">
        <f t="shared" si="8"/>
        <v>6486</v>
      </c>
      <c r="G54">
        <f t="shared" si="9"/>
        <v>0.03780499999993481</v>
      </c>
      <c r="J54">
        <f>+G54</f>
        <v>0.03780499999993481</v>
      </c>
      <c r="O54">
        <f t="shared" si="10"/>
        <v>0.03192517888172125</v>
      </c>
      <c r="Q54" s="2">
        <f t="shared" si="11"/>
        <v>32005.892099999997</v>
      </c>
      <c r="AA54">
        <v>8</v>
      </c>
      <c r="AB54" t="s">
        <v>30</v>
      </c>
      <c r="AD54" t="s">
        <v>32</v>
      </c>
    </row>
    <row r="55" spans="1:17" ht="12.75">
      <c r="A55" s="45" t="s">
        <v>179</v>
      </c>
      <c r="B55" s="46" t="s">
        <v>35</v>
      </c>
      <c r="C55" s="45">
        <v>48116.3996</v>
      </c>
      <c r="D55" s="45" t="s">
        <v>58</v>
      </c>
      <c r="E55">
        <f t="shared" si="7"/>
        <v>7059.0167555846465</v>
      </c>
      <c r="F55">
        <f t="shared" si="8"/>
        <v>7059</v>
      </c>
      <c r="G55">
        <f t="shared" si="9"/>
        <v>0.03193249999458203</v>
      </c>
      <c r="J55">
        <f>+G55</f>
        <v>0.03193249999458203</v>
      </c>
      <c r="O55">
        <f t="shared" si="10"/>
        <v>0.03379461364700681</v>
      </c>
      <c r="Q55" s="2">
        <f t="shared" si="11"/>
        <v>33097.8996</v>
      </c>
    </row>
    <row r="56" spans="1:17" ht="12.75">
      <c r="A56" s="10" t="s">
        <v>37</v>
      </c>
      <c r="B56" s="11"/>
      <c r="C56" s="13">
        <v>51045.5938</v>
      </c>
      <c r="D56" s="13">
        <v>0.0007</v>
      </c>
      <c r="E56">
        <f t="shared" si="7"/>
        <v>8596.020164945372</v>
      </c>
      <c r="F56">
        <f t="shared" si="8"/>
        <v>8596</v>
      </c>
      <c r="G56">
        <f t="shared" si="9"/>
        <v>0.038430000000516884</v>
      </c>
      <c r="J56">
        <f>+G56</f>
        <v>0.038430000000516884</v>
      </c>
      <c r="O56">
        <f t="shared" si="10"/>
        <v>0.03880913587081819</v>
      </c>
      <c r="Q56" s="2">
        <f t="shared" si="11"/>
        <v>36027.0938</v>
      </c>
    </row>
    <row r="57" spans="1:17" ht="12.75">
      <c r="A57" t="s">
        <v>34</v>
      </c>
      <c r="B57" s="5" t="s">
        <v>35</v>
      </c>
      <c r="C57" s="14">
        <v>52505.4276</v>
      </c>
      <c r="D57" s="14">
        <v>0.001</v>
      </c>
      <c r="E57">
        <f t="shared" si="7"/>
        <v>9362.022476331902</v>
      </c>
      <c r="F57">
        <f t="shared" si="8"/>
        <v>9362</v>
      </c>
      <c r="G57">
        <f t="shared" si="9"/>
        <v>0.042835000007471535</v>
      </c>
      <c r="K57">
        <f>+G57</f>
        <v>0.042835000007471535</v>
      </c>
      <c r="O57">
        <f t="shared" si="10"/>
        <v>0.0413082406355804</v>
      </c>
      <c r="Q57" s="2">
        <f t="shared" si="11"/>
        <v>37486.9276</v>
      </c>
    </row>
    <row r="58" spans="1:17" ht="12.75">
      <c r="A58" s="45" t="s">
        <v>196</v>
      </c>
      <c r="B58" s="46" t="s">
        <v>35</v>
      </c>
      <c r="C58" s="45">
        <v>53178.1699</v>
      </c>
      <c r="D58" s="45" t="s">
        <v>58</v>
      </c>
      <c r="E58">
        <f t="shared" si="7"/>
        <v>9715.02304171646</v>
      </c>
      <c r="F58">
        <f t="shared" si="8"/>
        <v>9715</v>
      </c>
      <c r="G58">
        <f t="shared" si="9"/>
        <v>0.04391250000480795</v>
      </c>
      <c r="K58">
        <f>+G58</f>
        <v>0.04391250000480795</v>
      </c>
      <c r="O58">
        <f t="shared" si="10"/>
        <v>0.042459916852239744</v>
      </c>
      <c r="Q58" s="2">
        <f t="shared" si="11"/>
        <v>38159.6699</v>
      </c>
    </row>
    <row r="59" spans="1:17" ht="12.75">
      <c r="A59" s="10" t="s">
        <v>37</v>
      </c>
      <c r="B59" s="11"/>
      <c r="C59" s="13">
        <v>53233.4345</v>
      </c>
      <c r="D59" s="13">
        <v>0.0002</v>
      </c>
      <c r="E59">
        <f t="shared" si="7"/>
        <v>9744.021419023422</v>
      </c>
      <c r="F59">
        <f t="shared" si="8"/>
        <v>9744</v>
      </c>
      <c r="G59">
        <f t="shared" si="9"/>
        <v>0.040820000001986045</v>
      </c>
      <c r="J59">
        <f>+G59</f>
        <v>0.040820000001986045</v>
      </c>
      <c r="O59">
        <f t="shared" si="10"/>
        <v>0.04255453047910411</v>
      </c>
      <c r="Q59" s="2">
        <f t="shared" si="11"/>
        <v>38214.9345</v>
      </c>
    </row>
    <row r="60" spans="1:17" ht="12.75">
      <c r="A60" s="27" t="s">
        <v>44</v>
      </c>
      <c r="B60" s="29" t="s">
        <v>35</v>
      </c>
      <c r="C60" s="30">
        <v>54003.3732</v>
      </c>
      <c r="D60" s="30">
        <v>0.0008</v>
      </c>
      <c r="E60">
        <f t="shared" si="7"/>
        <v>10148.022767550863</v>
      </c>
      <c r="F60">
        <f t="shared" si="8"/>
        <v>10148</v>
      </c>
      <c r="G60">
        <f t="shared" si="9"/>
        <v>0.04339000000618398</v>
      </c>
      <c r="J60">
        <f>+G60</f>
        <v>0.04339000000618398</v>
      </c>
      <c r="O60">
        <f t="shared" si="10"/>
        <v>0.043872596177490446</v>
      </c>
      <c r="Q60" s="2">
        <f t="shared" si="11"/>
        <v>38984.8732</v>
      </c>
    </row>
    <row r="61" spans="1:17" ht="12.75">
      <c r="A61" s="45" t="s">
        <v>212</v>
      </c>
      <c r="B61" s="46" t="s">
        <v>35</v>
      </c>
      <c r="C61" s="45">
        <v>55097.2948</v>
      </c>
      <c r="D61" s="45" t="s">
        <v>58</v>
      </c>
      <c r="E61">
        <f t="shared" si="7"/>
        <v>10722.02405048845</v>
      </c>
      <c r="F61">
        <f t="shared" si="8"/>
        <v>10722</v>
      </c>
      <c r="G61">
        <f t="shared" si="9"/>
        <v>0.04583500000444474</v>
      </c>
      <c r="K61">
        <f>+G61</f>
        <v>0.04583500000444474</v>
      </c>
      <c r="O61">
        <f t="shared" si="10"/>
        <v>0.045745293481633406</v>
      </c>
      <c r="Q61" s="2">
        <f t="shared" si="11"/>
        <v>40078.7948</v>
      </c>
    </row>
    <row r="62" spans="1:17" ht="12.75">
      <c r="A62" s="45" t="s">
        <v>217</v>
      </c>
      <c r="B62" s="46" t="s">
        <v>35</v>
      </c>
      <c r="C62" s="45">
        <v>55802.4346</v>
      </c>
      <c r="D62" s="45" t="s">
        <v>58</v>
      </c>
      <c r="E62">
        <f t="shared" si="7"/>
        <v>11092.024194786132</v>
      </c>
      <c r="F62">
        <f t="shared" si="8"/>
        <v>11092</v>
      </c>
      <c r="G62">
        <f t="shared" si="9"/>
        <v>0.04611000000295462</v>
      </c>
      <c r="K62">
        <f>+G62</f>
        <v>0.04611000000295462</v>
      </c>
      <c r="O62">
        <f t="shared" si="10"/>
        <v>0.046952432858868416</v>
      </c>
      <c r="Q62" s="2">
        <f t="shared" si="11"/>
        <v>40783.9346</v>
      </c>
    </row>
    <row r="63" spans="1:17" ht="12.75">
      <c r="A63" s="31" t="s">
        <v>46</v>
      </c>
      <c r="B63" s="29" t="s">
        <v>35</v>
      </c>
      <c r="C63" s="31">
        <v>56812.5011</v>
      </c>
      <c r="D63" s="31">
        <v>0.001</v>
      </c>
      <c r="E63">
        <f t="shared" si="7"/>
        <v>11622.025126162089</v>
      </c>
      <c r="F63">
        <f t="shared" si="8"/>
        <v>11622</v>
      </c>
      <c r="G63">
        <f t="shared" si="9"/>
        <v>0.047884999999951106</v>
      </c>
      <c r="J63">
        <f>+G63</f>
        <v>0.047884999999951106</v>
      </c>
      <c r="O63">
        <f t="shared" si="10"/>
        <v>0.04868157845328613</v>
      </c>
      <c r="Q63" s="2">
        <f t="shared" si="11"/>
        <v>41794.0011</v>
      </c>
    </row>
    <row r="64" spans="1:17" ht="12.75">
      <c r="A64" s="52" t="s">
        <v>231</v>
      </c>
      <c r="B64" s="53" t="s">
        <v>35</v>
      </c>
      <c r="C64" s="54">
        <v>57136.4835</v>
      </c>
      <c r="D64" s="54">
        <v>0.0007</v>
      </c>
      <c r="E64">
        <f t="shared" si="7"/>
        <v>11792.02479821281</v>
      </c>
      <c r="F64">
        <f t="shared" si="8"/>
        <v>11792</v>
      </c>
      <c r="G64">
        <f t="shared" si="9"/>
        <v>0.04726000000664499</v>
      </c>
      <c r="K64">
        <f>+G64</f>
        <v>0.04726000000664499</v>
      </c>
      <c r="O64">
        <f t="shared" si="10"/>
        <v>0.04923621005904275</v>
      </c>
      <c r="Q64" s="2">
        <f t="shared" si="11"/>
        <v>42117.9835</v>
      </c>
    </row>
    <row r="65" spans="1:17" ht="12.75">
      <c r="A65" s="30" t="s">
        <v>47</v>
      </c>
      <c r="B65" s="55"/>
      <c r="C65" s="30">
        <v>57176.5087</v>
      </c>
      <c r="D65" s="30">
        <v>0.0023</v>
      </c>
      <c r="E65">
        <f t="shared" si="7"/>
        <v>11813.026775091072</v>
      </c>
      <c r="F65">
        <f t="shared" si="8"/>
        <v>11813</v>
      </c>
      <c r="G65">
        <f t="shared" si="9"/>
        <v>0.05102749999787193</v>
      </c>
      <c r="J65">
        <f>+G65</f>
        <v>0.05102749999787193</v>
      </c>
      <c r="O65">
        <f t="shared" si="10"/>
        <v>0.04930472337504799</v>
      </c>
      <c r="Q65" s="2">
        <f t="shared" si="11"/>
        <v>42158.0087</v>
      </c>
    </row>
    <row r="66" spans="1:17" ht="12.75">
      <c r="A66" s="56" t="s">
        <v>1</v>
      </c>
      <c r="B66" s="57" t="s">
        <v>35</v>
      </c>
      <c r="C66" s="58">
        <v>57237.49</v>
      </c>
      <c r="D66" s="58">
        <v>0.01</v>
      </c>
      <c r="E66">
        <f t="shared" si="7"/>
        <v>11845.024812642576</v>
      </c>
      <c r="F66">
        <f t="shared" si="8"/>
        <v>11845</v>
      </c>
      <c r="G66">
        <f t="shared" si="9"/>
        <v>0.047287499997764826</v>
      </c>
      <c r="I66">
        <f>+G66</f>
        <v>0.047287499997764826</v>
      </c>
      <c r="O66">
        <f t="shared" si="10"/>
        <v>0.049409124618484526</v>
      </c>
      <c r="Q66" s="2">
        <f t="shared" si="11"/>
        <v>42218.99</v>
      </c>
    </row>
    <row r="67" spans="1:17" ht="12.75">
      <c r="A67" s="59" t="s">
        <v>0</v>
      </c>
      <c r="B67" s="60" t="s">
        <v>35</v>
      </c>
      <c r="C67" s="61">
        <v>57300.3817</v>
      </c>
      <c r="D67" s="61">
        <v>0.004</v>
      </c>
      <c r="E67">
        <f t="shared" si="7"/>
        <v>11878.025273083365</v>
      </c>
      <c r="F67">
        <f t="shared" si="8"/>
        <v>11878</v>
      </c>
      <c r="G67">
        <f t="shared" si="9"/>
        <v>0.04816500000015367</v>
      </c>
      <c r="K67">
        <f aca="true" t="shared" si="12" ref="K67:K72">+G67</f>
        <v>0.04816500000015367</v>
      </c>
      <c r="O67">
        <f t="shared" si="10"/>
        <v>0.04951678840077846</v>
      </c>
      <c r="Q67" s="2">
        <f t="shared" si="11"/>
        <v>42281.8817</v>
      </c>
    </row>
    <row r="68" spans="1:17" ht="12.75">
      <c r="A68" s="59" t="s">
        <v>0</v>
      </c>
      <c r="B68" s="60" t="s">
        <v>35</v>
      </c>
      <c r="C68" s="61">
        <v>57300.3829</v>
      </c>
      <c r="D68" s="61">
        <v>0.003</v>
      </c>
      <c r="E68">
        <f t="shared" si="7"/>
        <v>11878.025902745983</v>
      </c>
      <c r="F68">
        <f t="shared" si="8"/>
        <v>11878</v>
      </c>
      <c r="G68">
        <f t="shared" si="9"/>
        <v>0.04936499999894295</v>
      </c>
      <c r="K68">
        <f t="shared" si="12"/>
        <v>0.04936499999894295</v>
      </c>
      <c r="O68">
        <f t="shared" si="10"/>
        <v>0.04951678840077846</v>
      </c>
      <c r="Q68" s="2">
        <f t="shared" si="11"/>
        <v>42281.8829</v>
      </c>
    </row>
    <row r="69" spans="1:17" ht="12.75">
      <c r="A69" s="59" t="s">
        <v>0</v>
      </c>
      <c r="B69" s="60" t="s">
        <v>35</v>
      </c>
      <c r="C69" s="61">
        <v>57300.3848</v>
      </c>
      <c r="D69" s="61">
        <v>0.004</v>
      </c>
      <c r="E69">
        <f t="shared" si="7"/>
        <v>11878.026899711798</v>
      </c>
      <c r="F69">
        <f t="shared" si="8"/>
        <v>11878</v>
      </c>
      <c r="G69">
        <f t="shared" si="9"/>
        <v>0.051265000001876615</v>
      </c>
      <c r="K69">
        <f t="shared" si="12"/>
        <v>0.051265000001876615</v>
      </c>
      <c r="O69">
        <f t="shared" si="10"/>
        <v>0.04951678840077846</v>
      </c>
      <c r="Q69" s="2">
        <f t="shared" si="11"/>
        <v>42281.8848</v>
      </c>
    </row>
    <row r="70" spans="1:17" ht="12.75">
      <c r="A70" s="59" t="s">
        <v>0</v>
      </c>
      <c r="B70" s="60" t="s">
        <v>35</v>
      </c>
      <c r="C70" s="61">
        <v>57580.5314</v>
      </c>
      <c r="D70" s="61">
        <v>0.0011</v>
      </c>
      <c r="E70">
        <f t="shared" si="7"/>
        <v>12025.025101237943</v>
      </c>
      <c r="F70">
        <f t="shared" si="8"/>
        <v>12025</v>
      </c>
      <c r="G70">
        <f t="shared" si="9"/>
        <v>0.04783750000206055</v>
      </c>
      <c r="K70">
        <f t="shared" si="12"/>
        <v>0.04783750000206055</v>
      </c>
      <c r="O70">
        <f t="shared" si="10"/>
        <v>0.04999638161281507</v>
      </c>
      <c r="Q70" s="2">
        <f t="shared" si="11"/>
        <v>42562.0314</v>
      </c>
    </row>
    <row r="71" spans="1:17" ht="12.75">
      <c r="A71" s="59" t="s">
        <v>0</v>
      </c>
      <c r="B71" s="60" t="s">
        <v>35</v>
      </c>
      <c r="C71" s="61">
        <v>57582.4398</v>
      </c>
      <c r="D71" s="61">
        <v>0.002</v>
      </c>
      <c r="E71">
        <f t="shared" si="7"/>
        <v>12026.02647468953</v>
      </c>
      <c r="F71">
        <f t="shared" si="8"/>
        <v>12026</v>
      </c>
      <c r="G71">
        <f t="shared" si="9"/>
        <v>0.050454999996873084</v>
      </c>
      <c r="K71">
        <f t="shared" si="12"/>
        <v>0.050454999996873084</v>
      </c>
      <c r="O71">
        <f t="shared" si="10"/>
        <v>0.04999964415167246</v>
      </c>
      <c r="Q71" s="2">
        <f t="shared" si="11"/>
        <v>42563.9398</v>
      </c>
    </row>
    <row r="72" spans="1:17" ht="12.75">
      <c r="A72" s="52" t="s">
        <v>231</v>
      </c>
      <c r="B72" s="53" t="s">
        <v>35</v>
      </c>
      <c r="C72" s="54">
        <v>57666.29922</v>
      </c>
      <c r="D72" s="54">
        <v>0.0003</v>
      </c>
      <c r="E72">
        <f t="shared" si="7"/>
        <v>12070.029093036588</v>
      </c>
      <c r="F72">
        <f t="shared" si="8"/>
        <v>12070</v>
      </c>
      <c r="G72">
        <f t="shared" si="9"/>
        <v>0.0554450000054203</v>
      </c>
      <c r="K72">
        <f t="shared" si="12"/>
        <v>0.0554450000054203</v>
      </c>
      <c r="O72">
        <f t="shared" si="10"/>
        <v>0.050143195861397705</v>
      </c>
      <c r="Q72" s="2">
        <f t="shared" si="11"/>
        <v>42647.79922</v>
      </c>
    </row>
    <row r="73" spans="1:17" ht="12.75">
      <c r="A73" s="65" t="s">
        <v>232</v>
      </c>
      <c r="B73" s="66" t="s">
        <v>35</v>
      </c>
      <c r="C73" s="67">
        <v>58710.665</v>
      </c>
      <c r="D73" s="67">
        <v>0.0009</v>
      </c>
      <c r="E73">
        <f>+(C73-C$7)/C$8</f>
        <v>12618.027503138475</v>
      </c>
      <c r="F73">
        <f t="shared" si="8"/>
        <v>12618</v>
      </c>
      <c r="G73">
        <f>+C73-(C$7+F73*C$8)</f>
        <v>0.05241500000556698</v>
      </c>
      <c r="K73">
        <f>+G73</f>
        <v>0.05241500000556698</v>
      </c>
      <c r="O73">
        <f>+C$11+C$12*F73</f>
        <v>0.05193106715524848</v>
      </c>
      <c r="Q73" s="2">
        <f>+C73-15018.5</f>
        <v>43692.165</v>
      </c>
    </row>
    <row r="74" spans="1:17" ht="12.75">
      <c r="A74" s="65" t="s">
        <v>233</v>
      </c>
      <c r="B74" s="66" t="s">
        <v>35</v>
      </c>
      <c r="C74" s="67">
        <v>57906.42304999987</v>
      </c>
      <c r="D74" s="67">
        <v>0.0014</v>
      </c>
      <c r="E74">
        <f>+(C74-C$7)/C$8</f>
        <v>12196.026592751201</v>
      </c>
      <c r="F74">
        <f t="shared" si="8"/>
        <v>12196</v>
      </c>
      <c r="G74">
        <f>+C74-(C$7+F74*C$8)</f>
        <v>0.050679999869316816</v>
      </c>
      <c r="K74">
        <f>+G74</f>
        <v>0.050679999869316816</v>
      </c>
      <c r="O74">
        <f>+C$11+C$12*F74</f>
        <v>0.05055427575742909</v>
      </c>
      <c r="Q74" s="2">
        <f>+C74-15018.5</f>
        <v>42887.92304999987</v>
      </c>
    </row>
    <row r="75" spans="1:17" ht="12.75">
      <c r="A75" s="62" t="s">
        <v>234</v>
      </c>
      <c r="B75" s="63" t="s">
        <v>35</v>
      </c>
      <c r="C75" s="64">
        <v>59086.1034</v>
      </c>
      <c r="D75" s="64" t="s">
        <v>57</v>
      </c>
      <c r="E75">
        <f>+(C75-C$7)/C$8</f>
        <v>12815.02710828754</v>
      </c>
      <c r="F75">
        <f t="shared" si="8"/>
        <v>12815</v>
      </c>
      <c r="G75">
        <f>+C75-(C$7+F75*C$8)</f>
        <v>0.05166250000183936</v>
      </c>
      <c r="K75">
        <f>+G75</f>
        <v>0.05166250000183936</v>
      </c>
      <c r="O75">
        <f>+C$11+C$12*F75</f>
        <v>0.052573787310154683</v>
      </c>
      <c r="Q75" s="2">
        <f>+C75-15018.5</f>
        <v>44067.6034</v>
      </c>
    </row>
  </sheetData>
  <sheetProtection/>
  <protectedRanges>
    <protectedRange sqref="A73:D74" name="Range1"/>
    <protectedRange sqref="A75:D75" name="Range1_1"/>
  </protectedRanges>
  <hyperlinks>
    <hyperlink ref="H986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9"/>
  <sheetViews>
    <sheetView zoomScalePageLayoutView="0" workbookViewId="0" topLeftCell="A6">
      <selection activeCell="A17" sqref="A17:D53"/>
    </sheetView>
  </sheetViews>
  <sheetFormatPr defaultColWidth="9.140625" defaultRowHeight="12.75"/>
  <cols>
    <col min="1" max="1" width="19.7109375" style="12" customWidth="1"/>
    <col min="2" max="2" width="4.421875" style="16" customWidth="1"/>
    <col min="3" max="3" width="12.7109375" style="12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2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32" t="s">
        <v>48</v>
      </c>
      <c r="I1" s="33" t="s">
        <v>49</v>
      </c>
      <c r="J1" s="34" t="s">
        <v>50</v>
      </c>
    </row>
    <row r="2" spans="9:10" ht="12.75">
      <c r="I2" s="35" t="s">
        <v>51</v>
      </c>
      <c r="J2" s="36" t="s">
        <v>52</v>
      </c>
    </row>
    <row r="3" spans="1:10" ht="12.75">
      <c r="A3" s="37" t="s">
        <v>53</v>
      </c>
      <c r="I3" s="35" t="s">
        <v>54</v>
      </c>
      <c r="J3" s="36" t="s">
        <v>55</v>
      </c>
    </row>
    <row r="4" spans="9:10" ht="12.75">
      <c r="I4" s="35" t="s">
        <v>56</v>
      </c>
      <c r="J4" s="36" t="s">
        <v>55</v>
      </c>
    </row>
    <row r="5" spans="9:10" ht="13.5" thickBot="1">
      <c r="I5" s="38" t="s">
        <v>57</v>
      </c>
      <c r="J5" s="39" t="s">
        <v>58</v>
      </c>
    </row>
    <row r="10" ht="13.5" thickBot="1"/>
    <row r="11" spans="1:16" ht="12.75" customHeight="1" thickBot="1">
      <c r="A11" s="12" t="str">
        <f aca="true" t="shared" si="0" ref="A11:A53">P11</f>
        <v>BAVM 241 (=IBVS 6157) </v>
      </c>
      <c r="B11" s="5" t="str">
        <f aca="true" t="shared" si="1" ref="B11:B53">IF(H11=INT(H11),"I","II")</f>
        <v>I</v>
      </c>
      <c r="C11" s="12">
        <f aca="true" t="shared" si="2" ref="C11:C53">1*G11</f>
        <v>57176.5087</v>
      </c>
      <c r="D11" s="16" t="str">
        <f aca="true" t="shared" si="3" ref="D11:D53">VLOOKUP(F11,I$1:J$5,2,FALSE)</f>
        <v>vis</v>
      </c>
      <c r="E11" s="40">
        <f>VLOOKUP(C11,A!C$21:E$973,3,FALSE)</f>
        <v>11813.026775091072</v>
      </c>
      <c r="F11" s="5" t="s">
        <v>57</v>
      </c>
      <c r="G11" s="16" t="str">
        <f aca="true" t="shared" si="4" ref="G11:G53">MID(I11,3,LEN(I11)-3)</f>
        <v>57176.5087</v>
      </c>
      <c r="H11" s="12">
        <f aca="true" t="shared" si="5" ref="H11:H53">1*K11</f>
        <v>11813</v>
      </c>
      <c r="I11" s="41" t="s">
        <v>223</v>
      </c>
      <c r="J11" s="42" t="s">
        <v>224</v>
      </c>
      <c r="K11" s="41" t="s">
        <v>225</v>
      </c>
      <c r="L11" s="41" t="s">
        <v>226</v>
      </c>
      <c r="M11" s="42" t="s">
        <v>204</v>
      </c>
      <c r="N11" s="42" t="s">
        <v>205</v>
      </c>
      <c r="O11" s="43" t="s">
        <v>178</v>
      </c>
      <c r="P11" s="44" t="s">
        <v>227</v>
      </c>
    </row>
    <row r="12" spans="1:16" ht="12.75" customHeight="1" thickBot="1">
      <c r="A12" s="12" t="str">
        <f t="shared" si="0"/>
        <v>BAVM 173 </v>
      </c>
      <c r="B12" s="5" t="str">
        <f t="shared" si="1"/>
        <v>I</v>
      </c>
      <c r="C12" s="12">
        <f t="shared" si="2"/>
        <v>51045.5938</v>
      </c>
      <c r="D12" s="16" t="str">
        <f t="shared" si="3"/>
        <v>vis</v>
      </c>
      <c r="E12" s="40">
        <f>VLOOKUP(C12,A!C$21:E$973,3,FALSE)</f>
        <v>8596.020164945372</v>
      </c>
      <c r="F12" s="5" t="s">
        <v>57</v>
      </c>
      <c r="G12" s="16" t="str">
        <f t="shared" si="4"/>
        <v>51045.5938</v>
      </c>
      <c r="H12" s="12">
        <f t="shared" si="5"/>
        <v>8596</v>
      </c>
      <c r="I12" s="41" t="s">
        <v>180</v>
      </c>
      <c r="J12" s="42" t="s">
        <v>181</v>
      </c>
      <c r="K12" s="41">
        <v>8596</v>
      </c>
      <c r="L12" s="41" t="s">
        <v>182</v>
      </c>
      <c r="M12" s="42" t="s">
        <v>153</v>
      </c>
      <c r="N12" s="42" t="s">
        <v>183</v>
      </c>
      <c r="O12" s="43" t="s">
        <v>184</v>
      </c>
      <c r="P12" s="44" t="s">
        <v>185</v>
      </c>
    </row>
    <row r="13" spans="1:16" ht="12.75" customHeight="1" thickBot="1">
      <c r="A13" s="12" t="str">
        <f t="shared" si="0"/>
        <v>IBVS 5380 </v>
      </c>
      <c r="B13" s="5" t="str">
        <f t="shared" si="1"/>
        <v>I</v>
      </c>
      <c r="C13" s="12">
        <f t="shared" si="2"/>
        <v>52505.4276</v>
      </c>
      <c r="D13" s="16" t="str">
        <f t="shared" si="3"/>
        <v>vis</v>
      </c>
      <c r="E13" s="40">
        <f>VLOOKUP(C13,A!C$21:E$973,3,FALSE)</f>
        <v>9362.022476331902</v>
      </c>
      <c r="F13" s="5" t="s">
        <v>57</v>
      </c>
      <c r="G13" s="16" t="str">
        <f t="shared" si="4"/>
        <v>52505.4276</v>
      </c>
      <c r="H13" s="12">
        <f t="shared" si="5"/>
        <v>9362</v>
      </c>
      <c r="I13" s="41" t="s">
        <v>186</v>
      </c>
      <c r="J13" s="42" t="s">
        <v>187</v>
      </c>
      <c r="K13" s="41">
        <v>9362</v>
      </c>
      <c r="L13" s="41" t="s">
        <v>188</v>
      </c>
      <c r="M13" s="42" t="s">
        <v>153</v>
      </c>
      <c r="N13" s="42" t="s">
        <v>189</v>
      </c>
      <c r="O13" s="43" t="s">
        <v>190</v>
      </c>
      <c r="P13" s="44" t="s">
        <v>191</v>
      </c>
    </row>
    <row r="14" spans="1:16" ht="12.75" customHeight="1" thickBot="1">
      <c r="A14" s="12" t="str">
        <f t="shared" si="0"/>
        <v>BAVM 173 </v>
      </c>
      <c r="B14" s="5" t="str">
        <f t="shared" si="1"/>
        <v>I</v>
      </c>
      <c r="C14" s="12">
        <f t="shared" si="2"/>
        <v>53233.4345</v>
      </c>
      <c r="D14" s="16" t="str">
        <f t="shared" si="3"/>
        <v>vis</v>
      </c>
      <c r="E14" s="40">
        <f>VLOOKUP(C14,A!C$21:E$973,3,FALSE)</f>
        <v>9744.021419023422</v>
      </c>
      <c r="F14" s="5" t="s">
        <v>57</v>
      </c>
      <c r="G14" s="16" t="str">
        <f t="shared" si="4"/>
        <v>53233.4345</v>
      </c>
      <c r="H14" s="12">
        <f t="shared" si="5"/>
        <v>9744</v>
      </c>
      <c r="I14" s="41" t="s">
        <v>197</v>
      </c>
      <c r="J14" s="42" t="s">
        <v>198</v>
      </c>
      <c r="K14" s="41">
        <v>9744</v>
      </c>
      <c r="L14" s="41" t="s">
        <v>199</v>
      </c>
      <c r="M14" s="42" t="s">
        <v>153</v>
      </c>
      <c r="N14" s="42" t="s">
        <v>183</v>
      </c>
      <c r="O14" s="43" t="s">
        <v>200</v>
      </c>
      <c r="P14" s="44" t="s">
        <v>185</v>
      </c>
    </row>
    <row r="15" spans="1:16" ht="12.75" customHeight="1" thickBot="1">
      <c r="A15" s="12" t="str">
        <f t="shared" si="0"/>
        <v>BAVM 183 </v>
      </c>
      <c r="B15" s="5" t="str">
        <f t="shared" si="1"/>
        <v>I</v>
      </c>
      <c r="C15" s="12">
        <f t="shared" si="2"/>
        <v>54003.3732</v>
      </c>
      <c r="D15" s="16" t="str">
        <f t="shared" si="3"/>
        <v>vis</v>
      </c>
      <c r="E15" s="40">
        <f>VLOOKUP(C15,A!C$21:E$973,3,FALSE)</f>
        <v>10148.022767550863</v>
      </c>
      <c r="F15" s="5" t="s">
        <v>57</v>
      </c>
      <c r="G15" s="16" t="str">
        <f t="shared" si="4"/>
        <v>54003.3732</v>
      </c>
      <c r="H15" s="12">
        <f t="shared" si="5"/>
        <v>10148</v>
      </c>
      <c r="I15" s="41" t="s">
        <v>201</v>
      </c>
      <c r="J15" s="42" t="s">
        <v>202</v>
      </c>
      <c r="K15" s="41">
        <v>10148</v>
      </c>
      <c r="L15" s="41" t="s">
        <v>203</v>
      </c>
      <c r="M15" s="42" t="s">
        <v>204</v>
      </c>
      <c r="N15" s="42" t="s">
        <v>205</v>
      </c>
      <c r="O15" s="43" t="s">
        <v>184</v>
      </c>
      <c r="P15" s="44" t="s">
        <v>206</v>
      </c>
    </row>
    <row r="16" spans="1:16" ht="12.75" customHeight="1" thickBot="1">
      <c r="A16" s="12" t="str">
        <f t="shared" si="0"/>
        <v>BAVM 238 </v>
      </c>
      <c r="B16" s="5" t="str">
        <f t="shared" si="1"/>
        <v>I</v>
      </c>
      <c r="C16" s="12">
        <f t="shared" si="2"/>
        <v>56812.5011</v>
      </c>
      <c r="D16" s="16" t="str">
        <f t="shared" si="3"/>
        <v>vis</v>
      </c>
      <c r="E16" s="40">
        <f>VLOOKUP(C16,A!C$21:E$973,3,FALSE)</f>
        <v>11622.025126162089</v>
      </c>
      <c r="F16" s="5" t="s">
        <v>57</v>
      </c>
      <c r="G16" s="16" t="str">
        <f t="shared" si="4"/>
        <v>56812.5011</v>
      </c>
      <c r="H16" s="12">
        <f t="shared" si="5"/>
        <v>11622</v>
      </c>
      <c r="I16" s="41" t="s">
        <v>218</v>
      </c>
      <c r="J16" s="42" t="s">
        <v>219</v>
      </c>
      <c r="K16" s="41" t="s">
        <v>220</v>
      </c>
      <c r="L16" s="41" t="s">
        <v>221</v>
      </c>
      <c r="M16" s="42" t="s">
        <v>204</v>
      </c>
      <c r="N16" s="42" t="s">
        <v>205</v>
      </c>
      <c r="O16" s="43" t="s">
        <v>178</v>
      </c>
      <c r="P16" s="44" t="s">
        <v>222</v>
      </c>
    </row>
    <row r="17" spans="1:16" ht="12.75" customHeight="1" thickBot="1">
      <c r="A17" s="12" t="str">
        <f t="shared" si="0"/>
        <v> AHSB 6.2.133 </v>
      </c>
      <c r="B17" s="5" t="str">
        <f t="shared" si="1"/>
        <v>I</v>
      </c>
      <c r="C17" s="12">
        <f t="shared" si="2"/>
        <v>32761.491</v>
      </c>
      <c r="D17" s="16" t="str">
        <f t="shared" si="3"/>
        <v>vis</v>
      </c>
      <c r="E17" s="40">
        <f>VLOOKUP(C17,A!C$21:E$973,3,FALSE)</f>
        <v>-997.9932127616864</v>
      </c>
      <c r="F17" s="5" t="s">
        <v>57</v>
      </c>
      <c r="G17" s="16" t="str">
        <f t="shared" si="4"/>
        <v>32761.491</v>
      </c>
      <c r="H17" s="12">
        <f t="shared" si="5"/>
        <v>-998</v>
      </c>
      <c r="I17" s="41" t="s">
        <v>60</v>
      </c>
      <c r="J17" s="42" t="s">
        <v>61</v>
      </c>
      <c r="K17" s="41">
        <v>-998</v>
      </c>
      <c r="L17" s="41" t="s">
        <v>62</v>
      </c>
      <c r="M17" s="42" t="s">
        <v>63</v>
      </c>
      <c r="N17" s="42"/>
      <c r="O17" s="43" t="s">
        <v>64</v>
      </c>
      <c r="P17" s="43" t="s">
        <v>65</v>
      </c>
    </row>
    <row r="18" spans="1:16" ht="12.75" customHeight="1" thickBot="1">
      <c r="A18" s="12" t="str">
        <f t="shared" si="0"/>
        <v> AHSB 6.2.133 </v>
      </c>
      <c r="B18" s="5" t="str">
        <f t="shared" si="1"/>
        <v>I</v>
      </c>
      <c r="C18" s="12">
        <f t="shared" si="2"/>
        <v>32763.405</v>
      </c>
      <c r="D18" s="16" t="str">
        <f t="shared" si="3"/>
        <v>vis</v>
      </c>
      <c r="E18" s="40">
        <f>VLOOKUP(C18,A!C$21:E$973,3,FALSE)</f>
        <v>-996.9889008845457</v>
      </c>
      <c r="F18" s="5" t="s">
        <v>57</v>
      </c>
      <c r="G18" s="16" t="str">
        <f t="shared" si="4"/>
        <v>32763.405</v>
      </c>
      <c r="H18" s="12">
        <f t="shared" si="5"/>
        <v>-997</v>
      </c>
      <c r="I18" s="41" t="s">
        <v>66</v>
      </c>
      <c r="J18" s="42" t="s">
        <v>67</v>
      </c>
      <c r="K18" s="41">
        <v>-997</v>
      </c>
      <c r="L18" s="41" t="s">
        <v>68</v>
      </c>
      <c r="M18" s="42" t="s">
        <v>63</v>
      </c>
      <c r="N18" s="42"/>
      <c r="O18" s="43" t="s">
        <v>64</v>
      </c>
      <c r="P18" s="43" t="s">
        <v>65</v>
      </c>
    </row>
    <row r="19" spans="1:16" ht="12.75" customHeight="1" thickBot="1">
      <c r="A19" s="12" t="str">
        <f t="shared" si="0"/>
        <v> AHSB 6.2.133 </v>
      </c>
      <c r="B19" s="5" t="str">
        <f t="shared" si="1"/>
        <v>I</v>
      </c>
      <c r="C19" s="12">
        <f t="shared" si="2"/>
        <v>32822.428</v>
      </c>
      <c r="D19" s="16" t="str">
        <f t="shared" si="3"/>
        <v>vis</v>
      </c>
      <c r="E19" s="40">
        <f>VLOOKUP(C19,A!C$21:E$973,3,FALSE)</f>
        <v>-966.0184202551974</v>
      </c>
      <c r="F19" s="5" t="s">
        <v>57</v>
      </c>
      <c r="G19" s="16" t="str">
        <f t="shared" si="4"/>
        <v>32822.428</v>
      </c>
      <c r="H19" s="12">
        <f t="shared" si="5"/>
        <v>-966</v>
      </c>
      <c r="I19" s="41" t="s">
        <v>69</v>
      </c>
      <c r="J19" s="42" t="s">
        <v>70</v>
      </c>
      <c r="K19" s="41">
        <v>-966</v>
      </c>
      <c r="L19" s="41" t="s">
        <v>71</v>
      </c>
      <c r="M19" s="42" t="s">
        <v>63</v>
      </c>
      <c r="N19" s="42"/>
      <c r="O19" s="43" t="s">
        <v>64</v>
      </c>
      <c r="P19" s="43" t="s">
        <v>65</v>
      </c>
    </row>
    <row r="20" spans="1:16" ht="12.75" customHeight="1" thickBot="1">
      <c r="A20" s="12" t="str">
        <f t="shared" si="0"/>
        <v> AHSB 6.2.133 </v>
      </c>
      <c r="B20" s="5" t="str">
        <f t="shared" si="1"/>
        <v>I</v>
      </c>
      <c r="C20" s="12">
        <f t="shared" si="2"/>
        <v>32887.289</v>
      </c>
      <c r="D20" s="16" t="str">
        <f t="shared" si="3"/>
        <v>vis</v>
      </c>
      <c r="E20" s="40">
        <f>VLOOKUP(C20,A!C$21:E$973,3,FALSE)</f>
        <v>-931.9846309849123</v>
      </c>
      <c r="F20" s="5" t="s">
        <v>57</v>
      </c>
      <c r="G20" s="16" t="str">
        <f t="shared" si="4"/>
        <v>32887.289</v>
      </c>
      <c r="H20" s="12">
        <f t="shared" si="5"/>
        <v>-932</v>
      </c>
      <c r="I20" s="41" t="s">
        <v>72</v>
      </c>
      <c r="J20" s="42" t="s">
        <v>73</v>
      </c>
      <c r="K20" s="41">
        <v>-932</v>
      </c>
      <c r="L20" s="41" t="s">
        <v>74</v>
      </c>
      <c r="M20" s="42" t="s">
        <v>63</v>
      </c>
      <c r="N20" s="42"/>
      <c r="O20" s="43" t="s">
        <v>64</v>
      </c>
      <c r="P20" s="43" t="s">
        <v>65</v>
      </c>
    </row>
    <row r="21" spans="1:16" ht="12.75" customHeight="1" thickBot="1">
      <c r="A21" s="12" t="str">
        <f t="shared" si="0"/>
        <v> AHSB 6.2.133 </v>
      </c>
      <c r="B21" s="5" t="str">
        <f t="shared" si="1"/>
        <v>I</v>
      </c>
      <c r="C21" s="12">
        <f t="shared" si="2"/>
        <v>33386.523</v>
      </c>
      <c r="D21" s="16" t="str">
        <f t="shared" si="3"/>
        <v>vis</v>
      </c>
      <c r="E21" s="40">
        <f>VLOOKUP(C21,A!C$21:E$973,3,FALSE)</f>
        <v>-670.0271410824685</v>
      </c>
      <c r="F21" s="5" t="s">
        <v>57</v>
      </c>
      <c r="G21" s="16" t="str">
        <f t="shared" si="4"/>
        <v>33386.523</v>
      </c>
      <c r="H21" s="12">
        <f t="shared" si="5"/>
        <v>-670</v>
      </c>
      <c r="I21" s="41" t="s">
        <v>75</v>
      </c>
      <c r="J21" s="42" t="s">
        <v>76</v>
      </c>
      <c r="K21" s="41">
        <v>-670</v>
      </c>
      <c r="L21" s="41" t="s">
        <v>77</v>
      </c>
      <c r="M21" s="42" t="s">
        <v>63</v>
      </c>
      <c r="N21" s="42"/>
      <c r="O21" s="43" t="s">
        <v>64</v>
      </c>
      <c r="P21" s="43" t="s">
        <v>65</v>
      </c>
    </row>
    <row r="22" spans="1:16" ht="12.75" customHeight="1" thickBot="1">
      <c r="A22" s="12" t="str">
        <f t="shared" si="0"/>
        <v> AHSB 6.2.133 </v>
      </c>
      <c r="B22" s="5" t="str">
        <f t="shared" si="1"/>
        <v>I</v>
      </c>
      <c r="C22" s="12">
        <f t="shared" si="2"/>
        <v>33895.407</v>
      </c>
      <c r="D22" s="16" t="str">
        <f t="shared" si="3"/>
        <v>vis</v>
      </c>
      <c r="E22" s="40">
        <f>VLOOKUP(C22,A!C$21:E$973,3,FALSE)</f>
        <v>-403.0061142863896</v>
      </c>
      <c r="F22" s="5" t="s">
        <v>57</v>
      </c>
      <c r="G22" s="16" t="str">
        <f t="shared" si="4"/>
        <v>33895.407</v>
      </c>
      <c r="H22" s="12">
        <f t="shared" si="5"/>
        <v>-403</v>
      </c>
      <c r="I22" s="41" t="s">
        <v>78</v>
      </c>
      <c r="J22" s="42" t="s">
        <v>79</v>
      </c>
      <c r="K22" s="41">
        <v>-403</v>
      </c>
      <c r="L22" s="41" t="s">
        <v>80</v>
      </c>
      <c r="M22" s="42" t="s">
        <v>63</v>
      </c>
      <c r="N22" s="42"/>
      <c r="O22" s="43" t="s">
        <v>64</v>
      </c>
      <c r="P22" s="43" t="s">
        <v>65</v>
      </c>
    </row>
    <row r="23" spans="1:16" ht="12.75" customHeight="1" thickBot="1">
      <c r="A23" s="12" t="str">
        <f t="shared" si="0"/>
        <v> AHSB 6.2.133 </v>
      </c>
      <c r="B23" s="5" t="str">
        <f t="shared" si="1"/>
        <v>I</v>
      </c>
      <c r="C23" s="12">
        <f t="shared" si="2"/>
        <v>34602.472</v>
      </c>
      <c r="D23" s="16" t="str">
        <f t="shared" si="3"/>
        <v>vis</v>
      </c>
      <c r="E23" s="40">
        <f>VLOOKUP(C23,A!C$21:E$973,3,FALSE)</f>
        <v>-31.995781260452834</v>
      </c>
      <c r="F23" s="5" t="s">
        <v>57</v>
      </c>
      <c r="G23" s="16" t="str">
        <f t="shared" si="4"/>
        <v>34602.472</v>
      </c>
      <c r="H23" s="12">
        <f t="shared" si="5"/>
        <v>-32</v>
      </c>
      <c r="I23" s="41" t="s">
        <v>81</v>
      </c>
      <c r="J23" s="42" t="s">
        <v>82</v>
      </c>
      <c r="K23" s="41">
        <v>-32</v>
      </c>
      <c r="L23" s="41" t="s">
        <v>83</v>
      </c>
      <c r="M23" s="42" t="s">
        <v>63</v>
      </c>
      <c r="N23" s="42"/>
      <c r="O23" s="43" t="s">
        <v>64</v>
      </c>
      <c r="P23" s="43" t="s">
        <v>65</v>
      </c>
    </row>
    <row r="24" spans="1:16" ht="12.75" customHeight="1" thickBot="1">
      <c r="A24" s="12" t="str">
        <f t="shared" si="0"/>
        <v> AHSB 6.2.133 </v>
      </c>
      <c r="B24" s="5" t="str">
        <f t="shared" si="1"/>
        <v>I</v>
      </c>
      <c r="C24" s="12">
        <f t="shared" si="2"/>
        <v>34604.383</v>
      </c>
      <c r="D24" s="16" t="str">
        <f t="shared" si="3"/>
        <v>vis</v>
      </c>
      <c r="E24" s="40">
        <f>VLOOKUP(C24,A!C$21:E$973,3,FALSE)</f>
        <v>-30.99304353985772</v>
      </c>
      <c r="F24" s="5" t="s">
        <v>57</v>
      </c>
      <c r="G24" s="16" t="str">
        <f t="shared" si="4"/>
        <v>34604.383</v>
      </c>
      <c r="H24" s="12">
        <f t="shared" si="5"/>
        <v>-31</v>
      </c>
      <c r="I24" s="41" t="s">
        <v>84</v>
      </c>
      <c r="J24" s="42" t="s">
        <v>85</v>
      </c>
      <c r="K24" s="41">
        <v>-31</v>
      </c>
      <c r="L24" s="41" t="s">
        <v>62</v>
      </c>
      <c r="M24" s="42" t="s">
        <v>63</v>
      </c>
      <c r="N24" s="42"/>
      <c r="O24" s="43" t="s">
        <v>64</v>
      </c>
      <c r="P24" s="43" t="s">
        <v>65</v>
      </c>
    </row>
    <row r="25" spans="1:16" ht="12.75" customHeight="1" thickBot="1">
      <c r="A25" s="12" t="str">
        <f t="shared" si="0"/>
        <v> AHSB 6.2.133 </v>
      </c>
      <c r="B25" s="5" t="str">
        <f t="shared" si="1"/>
        <v>I</v>
      </c>
      <c r="C25" s="12">
        <f t="shared" si="2"/>
        <v>34663.437</v>
      </c>
      <c r="D25" s="16" t="str">
        <f t="shared" si="3"/>
        <v>vis</v>
      </c>
      <c r="E25" s="40">
        <f>VLOOKUP(C25,A!C$21:E$973,3,FALSE)</f>
        <v>-0.006296626190262909</v>
      </c>
      <c r="F25" s="5" t="s">
        <v>57</v>
      </c>
      <c r="G25" s="16" t="str">
        <f t="shared" si="4"/>
        <v>34663.437</v>
      </c>
      <c r="H25" s="12">
        <f t="shared" si="5"/>
        <v>0</v>
      </c>
      <c r="I25" s="41" t="s">
        <v>86</v>
      </c>
      <c r="J25" s="42" t="s">
        <v>87</v>
      </c>
      <c r="K25" s="41">
        <v>0</v>
      </c>
      <c r="L25" s="41" t="s">
        <v>80</v>
      </c>
      <c r="M25" s="42" t="s">
        <v>63</v>
      </c>
      <c r="N25" s="42"/>
      <c r="O25" s="43" t="s">
        <v>64</v>
      </c>
      <c r="P25" s="43" t="s">
        <v>65</v>
      </c>
    </row>
    <row r="26" spans="1:16" ht="12.75" customHeight="1" thickBot="1">
      <c r="A26" s="12" t="str">
        <f t="shared" si="0"/>
        <v> AHSB 6.2.133 </v>
      </c>
      <c r="B26" s="5" t="str">
        <f t="shared" si="1"/>
        <v>I</v>
      </c>
      <c r="C26" s="12">
        <f t="shared" si="2"/>
        <v>34707.31</v>
      </c>
      <c r="D26" s="16" t="str">
        <f t="shared" si="3"/>
        <v>vis</v>
      </c>
      <c r="E26" s="40">
        <f>VLOOKUP(C26,A!C$21:E$973,3,FALSE)</f>
        <v>23.014693439569914</v>
      </c>
      <c r="F26" s="5" t="s">
        <v>57</v>
      </c>
      <c r="G26" s="16" t="str">
        <f t="shared" si="4"/>
        <v>34707.310</v>
      </c>
      <c r="H26" s="12">
        <f t="shared" si="5"/>
        <v>23</v>
      </c>
      <c r="I26" s="41" t="s">
        <v>88</v>
      </c>
      <c r="J26" s="42" t="s">
        <v>89</v>
      </c>
      <c r="K26" s="41">
        <v>23</v>
      </c>
      <c r="L26" s="41" t="s">
        <v>90</v>
      </c>
      <c r="M26" s="42" t="s">
        <v>63</v>
      </c>
      <c r="N26" s="42"/>
      <c r="O26" s="43" t="s">
        <v>64</v>
      </c>
      <c r="P26" s="43" t="s">
        <v>65</v>
      </c>
    </row>
    <row r="27" spans="1:16" ht="12.75" customHeight="1" thickBot="1">
      <c r="A27" s="12" t="str">
        <f t="shared" si="0"/>
        <v> AHSB 6.2.133 </v>
      </c>
      <c r="B27" s="5" t="str">
        <f t="shared" si="1"/>
        <v>I</v>
      </c>
      <c r="C27" s="12">
        <f t="shared" si="2"/>
        <v>35092.241</v>
      </c>
      <c r="D27" s="16" t="str">
        <f t="shared" si="3"/>
        <v>vis</v>
      </c>
      <c r="E27" s="40">
        <f>VLOOKUP(C27,A!C$21:E$973,3,FALSE)</f>
        <v>224.99524473543087</v>
      </c>
      <c r="F27" s="5" t="s">
        <v>57</v>
      </c>
      <c r="G27" s="16" t="str">
        <f t="shared" si="4"/>
        <v>35092.241</v>
      </c>
      <c r="H27" s="12">
        <f t="shared" si="5"/>
        <v>225</v>
      </c>
      <c r="I27" s="41" t="s">
        <v>91</v>
      </c>
      <c r="J27" s="42" t="s">
        <v>92</v>
      </c>
      <c r="K27" s="41">
        <v>225</v>
      </c>
      <c r="L27" s="41" t="s">
        <v>93</v>
      </c>
      <c r="M27" s="42" t="s">
        <v>63</v>
      </c>
      <c r="N27" s="42"/>
      <c r="O27" s="43" t="s">
        <v>64</v>
      </c>
      <c r="P27" s="43" t="s">
        <v>65</v>
      </c>
    </row>
    <row r="28" spans="1:16" ht="12.75" customHeight="1" thickBot="1">
      <c r="A28" s="12" t="str">
        <f t="shared" si="0"/>
        <v> BTAD 45.18 </v>
      </c>
      <c r="B28" s="5" t="str">
        <f t="shared" si="1"/>
        <v>I</v>
      </c>
      <c r="C28" s="12">
        <f t="shared" si="2"/>
        <v>35219.937</v>
      </c>
      <c r="D28" s="16" t="str">
        <f t="shared" si="3"/>
        <v>vis</v>
      </c>
      <c r="E28" s="40">
        <f>VLOOKUP(C28,A!C$21:E$973,3,FALSE)</f>
        <v>291.9997428877627</v>
      </c>
      <c r="F28" s="5" t="s">
        <v>57</v>
      </c>
      <c r="G28" s="16" t="str">
        <f t="shared" si="4"/>
        <v>35219.937</v>
      </c>
      <c r="H28" s="12">
        <f t="shared" si="5"/>
        <v>292</v>
      </c>
      <c r="I28" s="41" t="s">
        <v>94</v>
      </c>
      <c r="J28" s="42" t="s">
        <v>95</v>
      </c>
      <c r="K28" s="41">
        <v>292</v>
      </c>
      <c r="L28" s="41" t="s">
        <v>96</v>
      </c>
      <c r="M28" s="42" t="s">
        <v>59</v>
      </c>
      <c r="N28" s="42"/>
      <c r="O28" s="43" t="s">
        <v>97</v>
      </c>
      <c r="P28" s="43" t="s">
        <v>98</v>
      </c>
    </row>
    <row r="29" spans="1:16" ht="12.75" customHeight="1" thickBot="1">
      <c r="A29" s="12" t="str">
        <f t="shared" si="0"/>
        <v> AHSB 6.2.133 </v>
      </c>
      <c r="B29" s="5" t="str">
        <f t="shared" si="1"/>
        <v>I</v>
      </c>
      <c r="C29" s="12">
        <f t="shared" si="2"/>
        <v>35309.512</v>
      </c>
      <c r="D29" s="16" t="str">
        <f t="shared" si="3"/>
        <v>vis</v>
      </c>
      <c r="E29" s="40">
        <f>VLOOKUP(C29,A!C$21:E$973,3,FALSE)</f>
        <v>339.0014337942561</v>
      </c>
      <c r="F29" s="5" t="s">
        <v>57</v>
      </c>
      <c r="G29" s="16" t="str">
        <f t="shared" si="4"/>
        <v>35309.512</v>
      </c>
      <c r="H29" s="12">
        <f t="shared" si="5"/>
        <v>339</v>
      </c>
      <c r="I29" s="41" t="s">
        <v>99</v>
      </c>
      <c r="J29" s="42" t="s">
        <v>100</v>
      </c>
      <c r="K29" s="41">
        <v>339</v>
      </c>
      <c r="L29" s="41" t="s">
        <v>101</v>
      </c>
      <c r="M29" s="42" t="s">
        <v>63</v>
      </c>
      <c r="N29" s="42"/>
      <c r="O29" s="43" t="s">
        <v>64</v>
      </c>
      <c r="P29" s="43" t="s">
        <v>65</v>
      </c>
    </row>
    <row r="30" spans="1:16" ht="12.75" customHeight="1" thickBot="1">
      <c r="A30" s="12" t="str">
        <f t="shared" si="0"/>
        <v> AHSB 6.2.133 </v>
      </c>
      <c r="B30" s="5" t="str">
        <f t="shared" si="1"/>
        <v>I</v>
      </c>
      <c r="C30" s="12">
        <f t="shared" si="2"/>
        <v>35370.476</v>
      </c>
      <c r="D30" s="16" t="str">
        <f t="shared" si="3"/>
        <v>vis</v>
      </c>
      <c r="E30" s="40">
        <f>VLOOKUP(C30,A!C$21:E$973,3,FALSE)</f>
        <v>370.9903937096714</v>
      </c>
      <c r="F30" s="5" t="s">
        <v>57</v>
      </c>
      <c r="G30" s="16" t="str">
        <f t="shared" si="4"/>
        <v>35370.476</v>
      </c>
      <c r="H30" s="12">
        <f t="shared" si="5"/>
        <v>371</v>
      </c>
      <c r="I30" s="41" t="s">
        <v>102</v>
      </c>
      <c r="J30" s="42" t="s">
        <v>103</v>
      </c>
      <c r="K30" s="41">
        <v>371</v>
      </c>
      <c r="L30" s="41" t="s">
        <v>104</v>
      </c>
      <c r="M30" s="42" t="s">
        <v>63</v>
      </c>
      <c r="N30" s="42"/>
      <c r="O30" s="43" t="s">
        <v>64</v>
      </c>
      <c r="P30" s="43" t="s">
        <v>65</v>
      </c>
    </row>
    <row r="31" spans="1:16" ht="12.75" customHeight="1" thickBot="1">
      <c r="A31" s="12" t="str">
        <f t="shared" si="0"/>
        <v> AHSB 6.2.133 </v>
      </c>
      <c r="B31" s="5" t="str">
        <f t="shared" si="1"/>
        <v>I</v>
      </c>
      <c r="C31" s="12">
        <f t="shared" si="2"/>
        <v>35372.423</v>
      </c>
      <c r="D31" s="16" t="str">
        <f t="shared" si="3"/>
        <v>vis</v>
      </c>
      <c r="E31" s="40">
        <f>VLOOKUP(C31,A!C$21:E$973,3,FALSE)</f>
        <v>372.01202130883354</v>
      </c>
      <c r="F31" s="5" t="s">
        <v>57</v>
      </c>
      <c r="G31" s="16" t="str">
        <f t="shared" si="4"/>
        <v>35372.423</v>
      </c>
      <c r="H31" s="12">
        <f t="shared" si="5"/>
        <v>372</v>
      </c>
      <c r="I31" s="41" t="s">
        <v>105</v>
      </c>
      <c r="J31" s="42" t="s">
        <v>106</v>
      </c>
      <c r="K31" s="41">
        <v>372</v>
      </c>
      <c r="L31" s="41" t="s">
        <v>107</v>
      </c>
      <c r="M31" s="42" t="s">
        <v>63</v>
      </c>
      <c r="N31" s="42"/>
      <c r="O31" s="43" t="s">
        <v>64</v>
      </c>
      <c r="P31" s="43" t="s">
        <v>65</v>
      </c>
    </row>
    <row r="32" spans="1:16" ht="12.75" customHeight="1" thickBot="1">
      <c r="A32" s="12" t="str">
        <f t="shared" si="0"/>
        <v> AHSB 6.2.133 </v>
      </c>
      <c r="B32" s="5" t="str">
        <f t="shared" si="1"/>
        <v>I</v>
      </c>
      <c r="C32" s="12">
        <f t="shared" si="2"/>
        <v>35374.312</v>
      </c>
      <c r="D32" s="16" t="str">
        <f t="shared" si="3"/>
        <v>vis</v>
      </c>
      <c r="E32" s="40">
        <f>VLOOKUP(C32,A!C$21:E$973,3,FALSE)</f>
        <v>373.0032152147465</v>
      </c>
      <c r="F32" s="5" t="s">
        <v>57</v>
      </c>
      <c r="G32" s="16" t="str">
        <f t="shared" si="4"/>
        <v>35374.312</v>
      </c>
      <c r="H32" s="12">
        <f t="shared" si="5"/>
        <v>373</v>
      </c>
      <c r="I32" s="41" t="s">
        <v>108</v>
      </c>
      <c r="J32" s="42" t="s">
        <v>109</v>
      </c>
      <c r="K32" s="41">
        <v>373</v>
      </c>
      <c r="L32" s="41" t="s">
        <v>110</v>
      </c>
      <c r="M32" s="42" t="s">
        <v>63</v>
      </c>
      <c r="N32" s="42"/>
      <c r="O32" s="43" t="s">
        <v>64</v>
      </c>
      <c r="P32" s="43" t="s">
        <v>65</v>
      </c>
    </row>
    <row r="33" spans="1:16" ht="12.75" customHeight="1" thickBot="1">
      <c r="A33" s="12" t="str">
        <f t="shared" si="0"/>
        <v> AHSB 6.2.133 </v>
      </c>
      <c r="B33" s="5" t="str">
        <f t="shared" si="1"/>
        <v>I</v>
      </c>
      <c r="C33" s="12">
        <f t="shared" si="2"/>
        <v>36788.38</v>
      </c>
      <c r="D33" s="16" t="str">
        <f t="shared" si="3"/>
        <v>vis</v>
      </c>
      <c r="E33" s="40">
        <f>VLOOKUP(C33,A!C$21:E$973,3,FALSE)</f>
        <v>1114.9913486979742</v>
      </c>
      <c r="F33" s="5" t="s">
        <v>57</v>
      </c>
      <c r="G33" s="16" t="str">
        <f t="shared" si="4"/>
        <v>36788.380</v>
      </c>
      <c r="H33" s="12">
        <f t="shared" si="5"/>
        <v>1115</v>
      </c>
      <c r="I33" s="41" t="s">
        <v>111</v>
      </c>
      <c r="J33" s="42" t="s">
        <v>112</v>
      </c>
      <c r="K33" s="41">
        <v>1115</v>
      </c>
      <c r="L33" s="41" t="s">
        <v>113</v>
      </c>
      <c r="M33" s="42" t="s">
        <v>63</v>
      </c>
      <c r="N33" s="42"/>
      <c r="O33" s="43" t="s">
        <v>64</v>
      </c>
      <c r="P33" s="43" t="s">
        <v>65</v>
      </c>
    </row>
    <row r="34" spans="1:16" ht="12.75" customHeight="1" thickBot="1">
      <c r="A34" s="12" t="str">
        <f t="shared" si="0"/>
        <v> AHSB 6.2.133 </v>
      </c>
      <c r="B34" s="5" t="str">
        <f t="shared" si="1"/>
        <v>I</v>
      </c>
      <c r="C34" s="12">
        <f t="shared" si="2"/>
        <v>36809.35</v>
      </c>
      <c r="D34" s="16" t="str">
        <f t="shared" si="3"/>
        <v>vis</v>
      </c>
      <c r="E34" s="40">
        <f>VLOOKUP(C34,A!C$21:E$973,3,FALSE)</f>
        <v>1125.9947029632176</v>
      </c>
      <c r="F34" s="5" t="s">
        <v>57</v>
      </c>
      <c r="G34" s="16" t="str">
        <f t="shared" si="4"/>
        <v>36809.350</v>
      </c>
      <c r="H34" s="12">
        <f t="shared" si="5"/>
        <v>1126</v>
      </c>
      <c r="I34" s="41" t="s">
        <v>114</v>
      </c>
      <c r="J34" s="42" t="s">
        <v>115</v>
      </c>
      <c r="K34" s="41">
        <v>1126</v>
      </c>
      <c r="L34" s="41" t="s">
        <v>116</v>
      </c>
      <c r="M34" s="42" t="s">
        <v>63</v>
      </c>
      <c r="N34" s="42"/>
      <c r="O34" s="43" t="s">
        <v>64</v>
      </c>
      <c r="P34" s="43" t="s">
        <v>65</v>
      </c>
    </row>
    <row r="35" spans="1:16" ht="12.75" customHeight="1" thickBot="1">
      <c r="A35" s="12" t="str">
        <f t="shared" si="0"/>
        <v> HABZ 21 </v>
      </c>
      <c r="B35" s="5" t="str">
        <f t="shared" si="1"/>
        <v>I</v>
      </c>
      <c r="C35" s="12">
        <f t="shared" si="2"/>
        <v>36847.436</v>
      </c>
      <c r="D35" s="16" t="str">
        <f t="shared" si="3"/>
        <v>vis</v>
      </c>
      <c r="E35" s="40">
        <f>VLOOKUP(C35,A!C$21:E$973,3,FALSE)</f>
        <v>1145.9791450493437</v>
      </c>
      <c r="F35" s="5" t="s">
        <v>57</v>
      </c>
      <c r="G35" s="16" t="str">
        <f t="shared" si="4"/>
        <v>36847.436</v>
      </c>
      <c r="H35" s="12">
        <f t="shared" si="5"/>
        <v>1146</v>
      </c>
      <c r="I35" s="41" t="s">
        <v>117</v>
      </c>
      <c r="J35" s="42" t="s">
        <v>118</v>
      </c>
      <c r="K35" s="41">
        <v>1146</v>
      </c>
      <c r="L35" s="41" t="s">
        <v>119</v>
      </c>
      <c r="M35" s="42" t="s">
        <v>63</v>
      </c>
      <c r="N35" s="42"/>
      <c r="O35" s="43" t="s">
        <v>120</v>
      </c>
      <c r="P35" s="43" t="s">
        <v>121</v>
      </c>
    </row>
    <row r="36" spans="1:16" ht="12.75" customHeight="1" thickBot="1">
      <c r="A36" s="12" t="str">
        <f t="shared" si="0"/>
        <v> HABZ 21 </v>
      </c>
      <c r="B36" s="5" t="str">
        <f t="shared" si="1"/>
        <v>I</v>
      </c>
      <c r="C36" s="12">
        <f t="shared" si="2"/>
        <v>36849.35</v>
      </c>
      <c r="D36" s="16" t="str">
        <f t="shared" si="3"/>
        <v>vis</v>
      </c>
      <c r="E36" s="40">
        <f>VLOOKUP(C36,A!C$21:E$973,3,FALSE)</f>
        <v>1146.9834569264847</v>
      </c>
      <c r="F36" s="5" t="s">
        <v>57</v>
      </c>
      <c r="G36" s="16" t="str">
        <f t="shared" si="4"/>
        <v>36849.350</v>
      </c>
      <c r="H36" s="12">
        <f t="shared" si="5"/>
        <v>1147</v>
      </c>
      <c r="I36" s="41" t="s">
        <v>122</v>
      </c>
      <c r="J36" s="42" t="s">
        <v>123</v>
      </c>
      <c r="K36" s="41">
        <v>1147</v>
      </c>
      <c r="L36" s="41" t="s">
        <v>124</v>
      </c>
      <c r="M36" s="42" t="s">
        <v>63</v>
      </c>
      <c r="N36" s="42"/>
      <c r="O36" s="43" t="s">
        <v>120</v>
      </c>
      <c r="P36" s="43" t="s">
        <v>121</v>
      </c>
    </row>
    <row r="37" spans="1:16" ht="12.75" customHeight="1" thickBot="1">
      <c r="A37" s="12" t="str">
        <f t="shared" si="0"/>
        <v> AHSB 6.2.133 </v>
      </c>
      <c r="B37" s="5" t="str">
        <f t="shared" si="1"/>
        <v>I</v>
      </c>
      <c r="C37" s="12">
        <f t="shared" si="2"/>
        <v>36849.395</v>
      </c>
      <c r="D37" s="16" t="str">
        <f t="shared" si="3"/>
        <v>vis</v>
      </c>
      <c r="E37" s="40">
        <f>VLOOKUP(C37,A!C$21:E$973,3,FALSE)</f>
        <v>1147.0070692746924</v>
      </c>
      <c r="F37" s="5" t="s">
        <v>57</v>
      </c>
      <c r="G37" s="16" t="str">
        <f t="shared" si="4"/>
        <v>36849.395</v>
      </c>
      <c r="H37" s="12">
        <f t="shared" si="5"/>
        <v>1147</v>
      </c>
      <c r="I37" s="41" t="s">
        <v>125</v>
      </c>
      <c r="J37" s="42" t="s">
        <v>126</v>
      </c>
      <c r="K37" s="41">
        <v>1147</v>
      </c>
      <c r="L37" s="41" t="s">
        <v>62</v>
      </c>
      <c r="M37" s="42" t="s">
        <v>63</v>
      </c>
      <c r="N37" s="42"/>
      <c r="O37" s="43" t="s">
        <v>64</v>
      </c>
      <c r="P37" s="43" t="s">
        <v>65</v>
      </c>
    </row>
    <row r="38" spans="1:16" ht="12.75" customHeight="1" thickBot="1">
      <c r="A38" s="12" t="str">
        <f t="shared" si="0"/>
        <v> HABZ 21 </v>
      </c>
      <c r="B38" s="5" t="str">
        <f t="shared" si="1"/>
        <v>I</v>
      </c>
      <c r="C38" s="12">
        <f t="shared" si="2"/>
        <v>37192.418</v>
      </c>
      <c r="D38" s="16" t="str">
        <f t="shared" si="3"/>
        <v>vis</v>
      </c>
      <c r="E38" s="40">
        <f>VLOOKUP(C38,A!C$21:E$973,3,FALSE)</f>
        <v>1326.9977030432367</v>
      </c>
      <c r="F38" s="5" t="s">
        <v>57</v>
      </c>
      <c r="G38" s="16" t="str">
        <f t="shared" si="4"/>
        <v>37192.418</v>
      </c>
      <c r="H38" s="12">
        <f t="shared" si="5"/>
        <v>1327</v>
      </c>
      <c r="I38" s="41" t="s">
        <v>127</v>
      </c>
      <c r="J38" s="42" t="s">
        <v>128</v>
      </c>
      <c r="K38" s="41">
        <v>1327</v>
      </c>
      <c r="L38" s="41" t="s">
        <v>129</v>
      </c>
      <c r="M38" s="42" t="s">
        <v>63</v>
      </c>
      <c r="N38" s="42"/>
      <c r="O38" s="43" t="s">
        <v>120</v>
      </c>
      <c r="P38" s="43" t="s">
        <v>121</v>
      </c>
    </row>
    <row r="39" spans="1:16" ht="12.75" customHeight="1" thickBot="1">
      <c r="A39" s="12" t="str">
        <f t="shared" si="0"/>
        <v> HABZ 21 </v>
      </c>
      <c r="B39" s="5" t="str">
        <f t="shared" si="1"/>
        <v>I</v>
      </c>
      <c r="C39" s="12">
        <f t="shared" si="2"/>
        <v>37194.326</v>
      </c>
      <c r="D39" s="16" t="str">
        <f t="shared" si="3"/>
        <v>vis</v>
      </c>
      <c r="E39" s="40">
        <f>VLOOKUP(C39,A!C$21:E$973,3,FALSE)</f>
        <v>1327.9988666072863</v>
      </c>
      <c r="F39" s="5" t="s">
        <v>57</v>
      </c>
      <c r="G39" s="16" t="str">
        <f t="shared" si="4"/>
        <v>37194.326</v>
      </c>
      <c r="H39" s="12">
        <f t="shared" si="5"/>
        <v>1328</v>
      </c>
      <c r="I39" s="41" t="s">
        <v>130</v>
      </c>
      <c r="J39" s="42" t="s">
        <v>131</v>
      </c>
      <c r="K39" s="41">
        <v>1328</v>
      </c>
      <c r="L39" s="41" t="s">
        <v>132</v>
      </c>
      <c r="M39" s="42" t="s">
        <v>63</v>
      </c>
      <c r="N39" s="42"/>
      <c r="O39" s="43" t="s">
        <v>120</v>
      </c>
      <c r="P39" s="43" t="s">
        <v>121</v>
      </c>
    </row>
    <row r="40" spans="1:16" ht="12.75" customHeight="1" thickBot="1">
      <c r="A40" s="12" t="str">
        <f t="shared" si="0"/>
        <v> HABZ 21 </v>
      </c>
      <c r="B40" s="5" t="str">
        <f t="shared" si="1"/>
        <v>I</v>
      </c>
      <c r="C40" s="12">
        <f t="shared" si="2"/>
        <v>37579.347</v>
      </c>
      <c r="D40" s="16" t="str">
        <f t="shared" si="3"/>
        <v>vis</v>
      </c>
      <c r="E40" s="40">
        <f>VLOOKUP(C40,A!C$21:E$973,3,FALSE)</f>
        <v>1530.0266425995628</v>
      </c>
      <c r="F40" s="5" t="s">
        <v>57</v>
      </c>
      <c r="G40" s="16" t="str">
        <f t="shared" si="4"/>
        <v>37579.347</v>
      </c>
      <c r="H40" s="12">
        <f t="shared" si="5"/>
        <v>1530</v>
      </c>
      <c r="I40" s="41" t="s">
        <v>133</v>
      </c>
      <c r="J40" s="42" t="s">
        <v>134</v>
      </c>
      <c r="K40" s="41">
        <v>1530</v>
      </c>
      <c r="L40" s="41" t="s">
        <v>135</v>
      </c>
      <c r="M40" s="42" t="s">
        <v>63</v>
      </c>
      <c r="N40" s="42"/>
      <c r="O40" s="43" t="s">
        <v>120</v>
      </c>
      <c r="P40" s="43" t="s">
        <v>121</v>
      </c>
    </row>
    <row r="41" spans="1:16" ht="12.75" customHeight="1" thickBot="1">
      <c r="A41" s="12" t="str">
        <f t="shared" si="0"/>
        <v> HABZ 21 </v>
      </c>
      <c r="B41" s="5" t="str">
        <f t="shared" si="1"/>
        <v>I</v>
      </c>
      <c r="C41" s="12">
        <f t="shared" si="2"/>
        <v>37964.264</v>
      </c>
      <c r="D41" s="16" t="str">
        <f t="shared" si="3"/>
        <v>vis</v>
      </c>
      <c r="E41" s="40">
        <f>VLOOKUP(C41,A!C$21:E$973,3,FALSE)</f>
        <v>1731.9998478315351</v>
      </c>
      <c r="F41" s="5" t="s">
        <v>57</v>
      </c>
      <c r="G41" s="16" t="str">
        <f t="shared" si="4"/>
        <v>37964.264</v>
      </c>
      <c r="H41" s="12">
        <f t="shared" si="5"/>
        <v>1732</v>
      </c>
      <c r="I41" s="41" t="s">
        <v>136</v>
      </c>
      <c r="J41" s="42" t="s">
        <v>137</v>
      </c>
      <c r="K41" s="41">
        <v>1732</v>
      </c>
      <c r="L41" s="41" t="s">
        <v>96</v>
      </c>
      <c r="M41" s="42" t="s">
        <v>63</v>
      </c>
      <c r="N41" s="42"/>
      <c r="O41" s="43" t="s">
        <v>120</v>
      </c>
      <c r="P41" s="43" t="s">
        <v>121</v>
      </c>
    </row>
    <row r="42" spans="1:16" ht="12.75" customHeight="1" thickBot="1">
      <c r="A42" s="12" t="str">
        <f t="shared" si="0"/>
        <v> HABZ 21 </v>
      </c>
      <c r="B42" s="5" t="str">
        <f t="shared" si="1"/>
        <v>I</v>
      </c>
      <c r="C42" s="12">
        <f t="shared" si="2"/>
        <v>38288.312</v>
      </c>
      <c r="D42" s="16" t="str">
        <f t="shared" si="3"/>
        <v>vis</v>
      </c>
      <c r="E42" s="40">
        <f>VLOOKUP(C42,A!C$21:E$973,3,FALSE)</f>
        <v>1902.0339414387515</v>
      </c>
      <c r="F42" s="5" t="s">
        <v>57</v>
      </c>
      <c r="G42" s="16" t="str">
        <f t="shared" si="4"/>
        <v>38288.312</v>
      </c>
      <c r="H42" s="12">
        <f t="shared" si="5"/>
        <v>1902</v>
      </c>
      <c r="I42" s="41" t="s">
        <v>138</v>
      </c>
      <c r="J42" s="42" t="s">
        <v>139</v>
      </c>
      <c r="K42" s="41">
        <v>1902</v>
      </c>
      <c r="L42" s="41" t="s">
        <v>140</v>
      </c>
      <c r="M42" s="42" t="s">
        <v>63</v>
      </c>
      <c r="N42" s="42"/>
      <c r="O42" s="43" t="s">
        <v>120</v>
      </c>
      <c r="P42" s="43" t="s">
        <v>121</v>
      </c>
    </row>
    <row r="43" spans="1:16" ht="12.75" customHeight="1" thickBot="1">
      <c r="A43" s="12" t="str">
        <f t="shared" si="0"/>
        <v>BAVM 29 </v>
      </c>
      <c r="B43" s="5" t="str">
        <f t="shared" si="1"/>
        <v>I</v>
      </c>
      <c r="C43" s="12">
        <f t="shared" si="2"/>
        <v>43016.506</v>
      </c>
      <c r="D43" s="16" t="str">
        <f t="shared" si="3"/>
        <v>vis</v>
      </c>
      <c r="E43" s="40">
        <f>VLOOKUP(C43,A!C$21:E$973,3,FALSE)</f>
        <v>4383.006455353641</v>
      </c>
      <c r="F43" s="5" t="s">
        <v>57</v>
      </c>
      <c r="G43" s="16" t="str">
        <f t="shared" si="4"/>
        <v>43016.506</v>
      </c>
      <c r="H43" s="12">
        <f t="shared" si="5"/>
        <v>4383</v>
      </c>
      <c r="I43" s="41" t="s">
        <v>141</v>
      </c>
      <c r="J43" s="42" t="s">
        <v>142</v>
      </c>
      <c r="K43" s="41">
        <v>4383</v>
      </c>
      <c r="L43" s="41" t="s">
        <v>143</v>
      </c>
      <c r="M43" s="42" t="s">
        <v>144</v>
      </c>
      <c r="N43" s="42"/>
      <c r="O43" s="43" t="s">
        <v>145</v>
      </c>
      <c r="P43" s="44" t="s">
        <v>146</v>
      </c>
    </row>
    <row r="44" spans="1:16" ht="12.75" customHeight="1" thickBot="1">
      <c r="A44" s="12" t="str">
        <f t="shared" si="0"/>
        <v>BAVM 31 </v>
      </c>
      <c r="B44" s="5" t="str">
        <f t="shared" si="1"/>
        <v>I</v>
      </c>
      <c r="C44" s="12">
        <f t="shared" si="2"/>
        <v>43744.503</v>
      </c>
      <c r="D44" s="16" t="str">
        <f t="shared" si="3"/>
        <v>vis</v>
      </c>
      <c r="E44" s="40">
        <f>VLOOKUP(C44,A!C$21:E$973,3,FALSE)</f>
        <v>4765.000203328553</v>
      </c>
      <c r="F44" s="5" t="s">
        <v>57</v>
      </c>
      <c r="G44" s="16" t="str">
        <f t="shared" si="4"/>
        <v>43744.503</v>
      </c>
      <c r="H44" s="12">
        <f t="shared" si="5"/>
        <v>4765</v>
      </c>
      <c r="I44" s="41" t="s">
        <v>147</v>
      </c>
      <c r="J44" s="42" t="s">
        <v>148</v>
      </c>
      <c r="K44" s="41">
        <v>4765</v>
      </c>
      <c r="L44" s="41" t="s">
        <v>149</v>
      </c>
      <c r="M44" s="42" t="s">
        <v>144</v>
      </c>
      <c r="N44" s="42"/>
      <c r="O44" s="43" t="s">
        <v>145</v>
      </c>
      <c r="P44" s="44" t="s">
        <v>150</v>
      </c>
    </row>
    <row r="45" spans="1:16" ht="12.75" customHeight="1" thickBot="1">
      <c r="A45" s="12" t="str">
        <f t="shared" si="0"/>
        <v> BBS 72 </v>
      </c>
      <c r="B45" s="5" t="str">
        <f t="shared" si="1"/>
        <v>I</v>
      </c>
      <c r="C45" s="12">
        <f t="shared" si="2"/>
        <v>45869.471</v>
      </c>
      <c r="D45" s="16" t="str">
        <f t="shared" si="3"/>
        <v>vis</v>
      </c>
      <c r="E45" s="40" t="e">
        <f>VLOOKUP(C45,A!C$21:E$973,3,FALSE)</f>
        <v>#N/A</v>
      </c>
      <c r="F45" s="5" t="s">
        <v>57</v>
      </c>
      <c r="G45" s="16" t="str">
        <f t="shared" si="4"/>
        <v>45869.471</v>
      </c>
      <c r="H45" s="12">
        <f t="shared" si="5"/>
        <v>5880</v>
      </c>
      <c r="I45" s="41" t="s">
        <v>151</v>
      </c>
      <c r="J45" s="42" t="s">
        <v>152</v>
      </c>
      <c r="K45" s="41">
        <v>5880</v>
      </c>
      <c r="L45" s="41" t="s">
        <v>68</v>
      </c>
      <c r="M45" s="42" t="s">
        <v>153</v>
      </c>
      <c r="N45" s="42" t="s">
        <v>154</v>
      </c>
      <c r="O45" s="43" t="s">
        <v>155</v>
      </c>
      <c r="P45" s="43" t="s">
        <v>156</v>
      </c>
    </row>
    <row r="46" spans="1:16" ht="12.75" customHeight="1" thickBot="1">
      <c r="A46" s="12" t="str">
        <f t="shared" si="0"/>
        <v>BAVM 39 </v>
      </c>
      <c r="B46" s="5" t="str">
        <f t="shared" si="1"/>
        <v>I</v>
      </c>
      <c r="C46" s="12">
        <f t="shared" si="2"/>
        <v>46212.533</v>
      </c>
      <c r="D46" s="16" t="str">
        <f t="shared" si="3"/>
        <v>vis</v>
      </c>
      <c r="E46" s="40">
        <f>VLOOKUP(C46,A!C$21:E$973,3,FALSE)</f>
        <v>6060.022064427605</v>
      </c>
      <c r="F46" s="5" t="s">
        <v>57</v>
      </c>
      <c r="G46" s="16" t="str">
        <f t="shared" si="4"/>
        <v>46212.533</v>
      </c>
      <c r="H46" s="12">
        <f t="shared" si="5"/>
        <v>6060</v>
      </c>
      <c r="I46" s="41" t="s">
        <v>157</v>
      </c>
      <c r="J46" s="42" t="s">
        <v>158</v>
      </c>
      <c r="K46" s="41">
        <v>6060</v>
      </c>
      <c r="L46" s="41" t="s">
        <v>159</v>
      </c>
      <c r="M46" s="42" t="s">
        <v>144</v>
      </c>
      <c r="N46" s="42"/>
      <c r="O46" s="43" t="s">
        <v>160</v>
      </c>
      <c r="P46" s="44" t="s">
        <v>161</v>
      </c>
    </row>
    <row r="47" spans="1:16" ht="12.75" customHeight="1" thickBot="1">
      <c r="A47" s="12" t="str">
        <f t="shared" si="0"/>
        <v>BAVM 46 </v>
      </c>
      <c r="B47" s="5" t="str">
        <f t="shared" si="1"/>
        <v>I</v>
      </c>
      <c r="C47" s="12">
        <f t="shared" si="2"/>
        <v>46702.307</v>
      </c>
      <c r="D47" s="16" t="str">
        <f t="shared" si="3"/>
        <v>vis</v>
      </c>
      <c r="E47" s="40">
        <f>VLOOKUP(C47,A!C$21:E$973,3,FALSE)</f>
        <v>6317.015714017733</v>
      </c>
      <c r="F47" s="5" t="s">
        <v>57</v>
      </c>
      <c r="G47" s="16" t="str">
        <f t="shared" si="4"/>
        <v>46702.307</v>
      </c>
      <c r="H47" s="12">
        <f t="shared" si="5"/>
        <v>6317</v>
      </c>
      <c r="I47" s="41" t="s">
        <v>162</v>
      </c>
      <c r="J47" s="42" t="s">
        <v>163</v>
      </c>
      <c r="K47" s="41">
        <v>6317</v>
      </c>
      <c r="L47" s="41" t="s">
        <v>164</v>
      </c>
      <c r="M47" s="42" t="s">
        <v>59</v>
      </c>
      <c r="N47" s="42"/>
      <c r="O47" s="43" t="s">
        <v>165</v>
      </c>
      <c r="P47" s="44" t="s">
        <v>166</v>
      </c>
    </row>
    <row r="48" spans="1:16" ht="12.75" customHeight="1" thickBot="1">
      <c r="A48" s="12" t="str">
        <f t="shared" si="0"/>
        <v>BAVM 50 </v>
      </c>
      <c r="B48" s="5" t="str">
        <f t="shared" si="1"/>
        <v>I</v>
      </c>
      <c r="C48" s="12">
        <f t="shared" si="2"/>
        <v>46982.433</v>
      </c>
      <c r="D48" s="16" t="str">
        <f t="shared" si="3"/>
        <v>vis</v>
      </c>
      <c r="E48" s="40">
        <f>VLOOKUP(C48,A!C$21:E$973,3,FALSE)</f>
        <v>6464.0031063355855</v>
      </c>
      <c r="F48" s="5" t="s">
        <v>57</v>
      </c>
      <c r="G48" s="16" t="str">
        <f t="shared" si="4"/>
        <v>46982.433</v>
      </c>
      <c r="H48" s="12">
        <f t="shared" si="5"/>
        <v>6464</v>
      </c>
      <c r="I48" s="41" t="s">
        <v>167</v>
      </c>
      <c r="J48" s="42" t="s">
        <v>168</v>
      </c>
      <c r="K48" s="41">
        <v>6464</v>
      </c>
      <c r="L48" s="41" t="s">
        <v>110</v>
      </c>
      <c r="M48" s="42" t="s">
        <v>144</v>
      </c>
      <c r="N48" s="42"/>
      <c r="O48" s="43" t="s">
        <v>160</v>
      </c>
      <c r="P48" s="44" t="s">
        <v>169</v>
      </c>
    </row>
    <row r="49" spans="1:16" ht="12.75" customHeight="1" thickBot="1">
      <c r="A49" s="12" t="str">
        <f t="shared" si="0"/>
        <v> BBS 85 </v>
      </c>
      <c r="B49" s="5" t="str">
        <f t="shared" si="1"/>
        <v>I</v>
      </c>
      <c r="C49" s="12">
        <f t="shared" si="2"/>
        <v>47024.392</v>
      </c>
      <c r="D49" s="16" t="str">
        <f t="shared" si="3"/>
        <v>vis</v>
      </c>
      <c r="E49" s="40" t="e">
        <f>VLOOKUP(C49,A!C$21:E$973,3,FALSE)</f>
        <v>#N/A</v>
      </c>
      <c r="F49" s="5" t="s">
        <v>57</v>
      </c>
      <c r="G49" s="16" t="str">
        <f t="shared" si="4"/>
        <v>47024.392</v>
      </c>
      <c r="H49" s="12">
        <f t="shared" si="5"/>
        <v>6486</v>
      </c>
      <c r="I49" s="41" t="s">
        <v>170</v>
      </c>
      <c r="J49" s="42" t="s">
        <v>171</v>
      </c>
      <c r="K49" s="41">
        <v>6486</v>
      </c>
      <c r="L49" s="41" t="s">
        <v>172</v>
      </c>
      <c r="M49" s="42" t="s">
        <v>153</v>
      </c>
      <c r="N49" s="42" t="s">
        <v>154</v>
      </c>
      <c r="O49" s="43" t="s">
        <v>155</v>
      </c>
      <c r="P49" s="43" t="s">
        <v>173</v>
      </c>
    </row>
    <row r="50" spans="1:16" ht="12.75" customHeight="1" thickBot="1">
      <c r="A50" s="12" t="str">
        <f t="shared" si="0"/>
        <v>BAVM 59 </v>
      </c>
      <c r="B50" s="5" t="str">
        <f t="shared" si="1"/>
        <v>I</v>
      </c>
      <c r="C50" s="12">
        <f t="shared" si="2"/>
        <v>48116.3996</v>
      </c>
      <c r="D50" s="16" t="str">
        <f t="shared" si="3"/>
        <v>vis</v>
      </c>
      <c r="E50" s="40">
        <f>VLOOKUP(C50,A!C$21:E$973,3,FALSE)</f>
        <v>7059.0167555846465</v>
      </c>
      <c r="F50" s="5" t="s">
        <v>57</v>
      </c>
      <c r="G50" s="16" t="str">
        <f t="shared" si="4"/>
        <v>48116.3996</v>
      </c>
      <c r="H50" s="12">
        <f t="shared" si="5"/>
        <v>7059</v>
      </c>
      <c r="I50" s="41" t="s">
        <v>174</v>
      </c>
      <c r="J50" s="42" t="s">
        <v>175</v>
      </c>
      <c r="K50" s="41">
        <v>7059</v>
      </c>
      <c r="L50" s="41" t="s">
        <v>176</v>
      </c>
      <c r="M50" s="42" t="s">
        <v>153</v>
      </c>
      <c r="N50" s="42" t="s">
        <v>177</v>
      </c>
      <c r="O50" s="43" t="s">
        <v>178</v>
      </c>
      <c r="P50" s="44" t="s">
        <v>179</v>
      </c>
    </row>
    <row r="51" spans="1:16" ht="12.75" customHeight="1" thickBot="1">
      <c r="A51" s="12" t="str">
        <f t="shared" si="0"/>
        <v>VSB 43 </v>
      </c>
      <c r="B51" s="5" t="str">
        <f t="shared" si="1"/>
        <v>I</v>
      </c>
      <c r="C51" s="12">
        <f t="shared" si="2"/>
        <v>53178.1699</v>
      </c>
      <c r="D51" s="16" t="str">
        <f t="shared" si="3"/>
        <v>vis</v>
      </c>
      <c r="E51" s="40">
        <f>VLOOKUP(C51,A!C$21:E$973,3,FALSE)</f>
        <v>9715.02304171646</v>
      </c>
      <c r="F51" s="5" t="s">
        <v>57</v>
      </c>
      <c r="G51" s="16" t="str">
        <f t="shared" si="4"/>
        <v>53178.1699</v>
      </c>
      <c r="H51" s="12">
        <f t="shared" si="5"/>
        <v>9715</v>
      </c>
      <c r="I51" s="41" t="s">
        <v>192</v>
      </c>
      <c r="J51" s="42" t="s">
        <v>193</v>
      </c>
      <c r="K51" s="41">
        <v>9715</v>
      </c>
      <c r="L51" s="41" t="s">
        <v>194</v>
      </c>
      <c r="M51" s="42" t="s">
        <v>153</v>
      </c>
      <c r="N51" s="42" t="s">
        <v>154</v>
      </c>
      <c r="O51" s="43" t="s">
        <v>195</v>
      </c>
      <c r="P51" s="44" t="s">
        <v>196</v>
      </c>
    </row>
    <row r="52" spans="1:16" ht="12.75" customHeight="1" thickBot="1">
      <c r="A52" s="12" t="str">
        <f t="shared" si="0"/>
        <v>BAVM 212 </v>
      </c>
      <c r="B52" s="5" t="str">
        <f t="shared" si="1"/>
        <v>I</v>
      </c>
      <c r="C52" s="12">
        <f t="shared" si="2"/>
        <v>55097.2948</v>
      </c>
      <c r="D52" s="16" t="str">
        <f t="shared" si="3"/>
        <v>vis</v>
      </c>
      <c r="E52" s="40">
        <f>VLOOKUP(C52,A!C$21:E$973,3,FALSE)</f>
        <v>10722.02405048845</v>
      </c>
      <c r="F52" s="5" t="s">
        <v>57</v>
      </c>
      <c r="G52" s="16" t="str">
        <f t="shared" si="4"/>
        <v>55097.2948</v>
      </c>
      <c r="H52" s="12">
        <f t="shared" si="5"/>
        <v>10722</v>
      </c>
      <c r="I52" s="41" t="s">
        <v>207</v>
      </c>
      <c r="J52" s="42" t="s">
        <v>208</v>
      </c>
      <c r="K52" s="41" t="s">
        <v>209</v>
      </c>
      <c r="L52" s="41" t="s">
        <v>210</v>
      </c>
      <c r="M52" s="42" t="s">
        <v>204</v>
      </c>
      <c r="N52" s="42" t="s">
        <v>205</v>
      </c>
      <c r="O52" s="43" t="s">
        <v>211</v>
      </c>
      <c r="P52" s="44" t="s">
        <v>212</v>
      </c>
    </row>
    <row r="53" spans="1:16" ht="12.75" customHeight="1" thickBot="1">
      <c r="A53" s="12" t="str">
        <f t="shared" si="0"/>
        <v>BAVM 225 </v>
      </c>
      <c r="B53" s="5" t="str">
        <f t="shared" si="1"/>
        <v>I</v>
      </c>
      <c r="C53" s="12">
        <f t="shared" si="2"/>
        <v>55802.4346</v>
      </c>
      <c r="D53" s="16" t="str">
        <f t="shared" si="3"/>
        <v>vis</v>
      </c>
      <c r="E53" s="40">
        <f>VLOOKUP(C53,A!C$21:E$973,3,FALSE)</f>
        <v>11092.024194786132</v>
      </c>
      <c r="F53" s="5" t="s">
        <v>57</v>
      </c>
      <c r="G53" s="16" t="str">
        <f t="shared" si="4"/>
        <v>55802.4346</v>
      </c>
      <c r="H53" s="12">
        <f t="shared" si="5"/>
        <v>11092</v>
      </c>
      <c r="I53" s="41" t="s">
        <v>213</v>
      </c>
      <c r="J53" s="42" t="s">
        <v>214</v>
      </c>
      <c r="K53" s="41" t="s">
        <v>215</v>
      </c>
      <c r="L53" s="41" t="s">
        <v>216</v>
      </c>
      <c r="M53" s="42" t="s">
        <v>204</v>
      </c>
      <c r="N53" s="42" t="s">
        <v>205</v>
      </c>
      <c r="O53" s="43" t="s">
        <v>211</v>
      </c>
      <c r="P53" s="44" t="s">
        <v>217</v>
      </c>
    </row>
    <row r="54" spans="2:6" ht="12.75">
      <c r="B54" s="5"/>
      <c r="E54" s="40"/>
      <c r="F54" s="5"/>
    </row>
    <row r="55" spans="2:6" ht="12.75">
      <c r="B55" s="5"/>
      <c r="E55" s="40"/>
      <c r="F55" s="5"/>
    </row>
    <row r="56" spans="2:6" ht="12.75">
      <c r="B56" s="5"/>
      <c r="E56" s="40"/>
      <c r="F56" s="5"/>
    </row>
    <row r="57" spans="2:6" ht="12.75">
      <c r="B57" s="5"/>
      <c r="E57" s="40"/>
      <c r="F57" s="5"/>
    </row>
    <row r="58" spans="2:6" ht="12.75">
      <c r="B58" s="5"/>
      <c r="E58" s="40"/>
      <c r="F58" s="5"/>
    </row>
    <row r="59" spans="2:6" ht="12.75">
      <c r="B59" s="5"/>
      <c r="E59" s="40"/>
      <c r="F59" s="5"/>
    </row>
    <row r="60" spans="2:6" ht="12.75">
      <c r="B60" s="5"/>
      <c r="E60" s="40"/>
      <c r="F60" s="5"/>
    </row>
    <row r="61" spans="2:6" ht="12.75">
      <c r="B61" s="5"/>
      <c r="E61" s="40"/>
      <c r="F61" s="5"/>
    </row>
    <row r="62" spans="2:6" ht="12.75">
      <c r="B62" s="5"/>
      <c r="E62" s="40"/>
      <c r="F62" s="5"/>
    </row>
    <row r="63" spans="2:6" ht="12.75">
      <c r="B63" s="5"/>
      <c r="E63" s="40"/>
      <c r="F63" s="5"/>
    </row>
    <row r="64" spans="2:6" ht="12.75">
      <c r="B64" s="5"/>
      <c r="E64" s="40"/>
      <c r="F64" s="5"/>
    </row>
    <row r="65" spans="2:6" ht="12.75">
      <c r="B65" s="5"/>
      <c r="E65" s="40"/>
      <c r="F65" s="5"/>
    </row>
    <row r="66" spans="2:6" ht="12.75">
      <c r="B66" s="5"/>
      <c r="E66" s="40"/>
      <c r="F66" s="5"/>
    </row>
    <row r="67" spans="2:6" ht="12.75">
      <c r="B67" s="5"/>
      <c r="E67" s="40"/>
      <c r="F67" s="5"/>
    </row>
    <row r="68" spans="2:6" ht="12.75">
      <c r="B68" s="5"/>
      <c r="E68" s="40"/>
      <c r="F68" s="5"/>
    </row>
    <row r="69" spans="2:6" ht="12.75">
      <c r="B69" s="5"/>
      <c r="E69" s="40"/>
      <c r="F69" s="5"/>
    </row>
    <row r="70" spans="2:6" ht="12.75">
      <c r="B70" s="5"/>
      <c r="E70" s="40"/>
      <c r="F70" s="5"/>
    </row>
    <row r="71" spans="2:6" ht="12.75">
      <c r="B71" s="5"/>
      <c r="E71" s="40"/>
      <c r="F71" s="5"/>
    </row>
    <row r="72" spans="2:6" ht="12.75">
      <c r="B72" s="5"/>
      <c r="E72" s="40"/>
      <c r="F72" s="5"/>
    </row>
    <row r="73" spans="2:6" ht="12.75">
      <c r="B73" s="5"/>
      <c r="E73" s="40"/>
      <c r="F73" s="5"/>
    </row>
    <row r="74" spans="2:6" ht="12.75">
      <c r="B74" s="5"/>
      <c r="E74" s="40"/>
      <c r="F74" s="5"/>
    </row>
    <row r="75" spans="2:6" ht="12.75">
      <c r="B75" s="5"/>
      <c r="E75" s="40"/>
      <c r="F75" s="5"/>
    </row>
    <row r="76" spans="2:6" ht="12.75">
      <c r="B76" s="5"/>
      <c r="E76" s="40"/>
      <c r="F76" s="5"/>
    </row>
    <row r="77" spans="2:6" ht="12.75">
      <c r="B77" s="5"/>
      <c r="E77" s="40"/>
      <c r="F77" s="5"/>
    </row>
    <row r="78" spans="2:6" ht="12.75">
      <c r="B78" s="5"/>
      <c r="E78" s="40"/>
      <c r="F78" s="5"/>
    </row>
    <row r="79" spans="2:6" ht="12.75">
      <c r="B79" s="5"/>
      <c r="E79" s="40"/>
      <c r="F79" s="5"/>
    </row>
    <row r="80" spans="2:6" ht="12.75">
      <c r="B80" s="5"/>
      <c r="E80" s="40"/>
      <c r="F80" s="5"/>
    </row>
    <row r="81" spans="2:6" ht="12.75">
      <c r="B81" s="5"/>
      <c r="E81" s="40"/>
      <c r="F81" s="5"/>
    </row>
    <row r="82" spans="2:6" ht="12.75">
      <c r="B82" s="5"/>
      <c r="E82" s="40"/>
      <c r="F82" s="5"/>
    </row>
    <row r="83" spans="2:6" ht="12.75">
      <c r="B83" s="5"/>
      <c r="E83" s="40"/>
      <c r="F83" s="5"/>
    </row>
    <row r="84" spans="2:6" ht="12.75">
      <c r="B84" s="5"/>
      <c r="E84" s="40"/>
      <c r="F84" s="5"/>
    </row>
    <row r="85" spans="2:6" ht="12.75">
      <c r="B85" s="5"/>
      <c r="E85" s="40"/>
      <c r="F85" s="5"/>
    </row>
    <row r="86" spans="2:6" ht="12.75">
      <c r="B86" s="5"/>
      <c r="E86" s="40"/>
      <c r="F86" s="5"/>
    </row>
    <row r="87" spans="2:6" ht="12.75">
      <c r="B87" s="5"/>
      <c r="E87" s="40"/>
      <c r="F87" s="5"/>
    </row>
    <row r="88" spans="2:6" ht="12.75">
      <c r="B88" s="5"/>
      <c r="E88" s="40"/>
      <c r="F88" s="5"/>
    </row>
    <row r="89" spans="2:6" ht="12.75">
      <c r="B89" s="5"/>
      <c r="E89" s="40"/>
      <c r="F89" s="5"/>
    </row>
    <row r="90" spans="2:6" ht="12.75">
      <c r="B90" s="5"/>
      <c r="E90" s="40"/>
      <c r="F90" s="5"/>
    </row>
    <row r="91" spans="2:6" ht="12.75">
      <c r="B91" s="5"/>
      <c r="E91" s="40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  <row r="863" spans="2:6" ht="12.75">
      <c r="B863" s="5"/>
      <c r="F863" s="5"/>
    </row>
    <row r="864" spans="2:6" ht="12.75">
      <c r="B864" s="5"/>
      <c r="F864" s="5"/>
    </row>
    <row r="865" spans="2:6" ht="12.75">
      <c r="B865" s="5"/>
      <c r="F865" s="5"/>
    </row>
    <row r="866" spans="2:6" ht="12.75">
      <c r="B866" s="5"/>
      <c r="F866" s="5"/>
    </row>
    <row r="867" spans="2:6" ht="12.75">
      <c r="B867" s="5"/>
      <c r="F867" s="5"/>
    </row>
    <row r="868" spans="2:6" ht="12.75">
      <c r="B868" s="5"/>
      <c r="F868" s="5"/>
    </row>
    <row r="869" spans="2:6" ht="12.75">
      <c r="B869" s="5"/>
      <c r="F869" s="5"/>
    </row>
    <row r="870" spans="2:6" ht="12.75">
      <c r="B870" s="5"/>
      <c r="F870" s="5"/>
    </row>
    <row r="871" spans="2:6" ht="12.75">
      <c r="B871" s="5"/>
      <c r="F871" s="5"/>
    </row>
    <row r="872" spans="2:6" ht="12.75">
      <c r="B872" s="5"/>
      <c r="F872" s="5"/>
    </row>
    <row r="873" spans="2:6" ht="12.75">
      <c r="B873" s="5"/>
      <c r="F873" s="5"/>
    </row>
    <row r="874" spans="2:6" ht="12.75">
      <c r="B874" s="5"/>
      <c r="F874" s="5"/>
    </row>
    <row r="875" spans="2:6" ht="12.75">
      <c r="B875" s="5"/>
      <c r="F875" s="5"/>
    </row>
    <row r="876" spans="2:6" ht="12.75">
      <c r="B876" s="5"/>
      <c r="F876" s="5"/>
    </row>
    <row r="877" spans="2:6" ht="12.75">
      <c r="B877" s="5"/>
      <c r="F877" s="5"/>
    </row>
    <row r="878" spans="2:6" ht="12.75">
      <c r="B878" s="5"/>
      <c r="F878" s="5"/>
    </row>
    <row r="879" spans="2:6" ht="12.75">
      <c r="B879" s="5"/>
      <c r="F879" s="5"/>
    </row>
  </sheetData>
  <sheetProtection/>
  <hyperlinks>
    <hyperlink ref="P43" r:id="rId1" display="http://www.bav-astro.de/sfs/BAVM_link.php?BAVMnr=29"/>
    <hyperlink ref="P44" r:id="rId2" display="http://www.bav-astro.de/sfs/BAVM_link.php?BAVMnr=31"/>
    <hyperlink ref="P46" r:id="rId3" display="http://www.bav-astro.de/sfs/BAVM_link.php?BAVMnr=39"/>
    <hyperlink ref="P47" r:id="rId4" display="http://www.bav-astro.de/sfs/BAVM_link.php?BAVMnr=46"/>
    <hyperlink ref="P48" r:id="rId5" display="http://www.bav-astro.de/sfs/BAVM_link.php?BAVMnr=50"/>
    <hyperlink ref="P50" r:id="rId6" display="http://www.bav-astro.de/sfs/BAVM_link.php?BAVMnr=59"/>
    <hyperlink ref="P12" r:id="rId7" display="http://www.bav-astro.de/sfs/BAVM_link.php?BAVMnr=173"/>
    <hyperlink ref="P13" r:id="rId8" display="http://www.konkoly.hu/cgi-bin/IBVS?5380"/>
    <hyperlink ref="P51" r:id="rId9" display="http://vsolj.cetus-net.org/no43.pdf"/>
    <hyperlink ref="P14" r:id="rId10" display="http://www.bav-astro.de/sfs/BAVM_link.php?BAVMnr=173"/>
    <hyperlink ref="P15" r:id="rId11" display="http://www.bav-astro.de/sfs/BAVM_link.php?BAVMnr=183"/>
    <hyperlink ref="P52" r:id="rId12" display="http://www.bav-astro.de/sfs/BAVM_link.php?BAVMnr=212"/>
    <hyperlink ref="P53" r:id="rId13" display="http://www.bav-astro.de/sfs/BAVM_link.php?BAVMnr=225"/>
    <hyperlink ref="P16" r:id="rId14" display="http://www.bav-astro.de/sfs/BAVM_link.php?BAVMnr=238"/>
    <hyperlink ref="P11" r:id="rId15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