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68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<sst xmlns="http://schemas.openxmlformats.org/spreadsheetml/2006/main" count="760" uniqueCount="340">
  <si>
    <t>IBVS 6244</t>
  </si>
  <si>
    <t>IBVS 6196</t>
  </si>
  <si>
    <t>OEJV 0181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</si>
  <si>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</si>
  <si>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</si>
  <si>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</si>
  <si>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</si>
  <si>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</si>
  <si>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</si>
  <si>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</si>
  <si>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</si>
  <si>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</si>
  <si>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</si>
  <si>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</si>
  <si>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</si>
  <si>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</si>
  <si>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</si>
  <si>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</si>
  <si>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</si>
  <si>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</si>
  <si>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</si>
  <si>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</si>
  <si>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</si>
  <si>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</si>
  <si>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</si>
  <si>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</si>
  <si>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</si>
  <si>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</si>
  <si>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</si>
  <si>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</si>
  <si>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</si>
  <si>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</si>
  <si>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Bull.57</t>
  </si>
  <si>
    <t>B</t>
  </si>
  <si>
    <t>BBSAG Bull.89</t>
  </si>
  <si>
    <t>IBVS 4597</t>
  </si>
  <si>
    <t>Maidanak</t>
  </si>
  <si>
    <t>Arkansas</t>
  </si>
  <si>
    <t>II</t>
  </si>
  <si>
    <t>I</t>
  </si>
  <si>
    <t>IBVS 4383</t>
  </si>
  <si>
    <t>IBVS 3078</t>
  </si>
  <si>
    <t>IBVS 2385</t>
  </si>
  <si>
    <t>EA/DM</t>
  </si>
  <si>
    <t># of data points: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</si>
  <si>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</si>
  <si>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</si>
  <si>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</si>
  <si>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</si>
  <si>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</si>
  <si>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</si>
  <si>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</si>
  <si>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Start of linear fit &gt;&gt;&gt;&gt;&gt;&gt;&gt;&gt;&gt;&gt;&gt;&gt;&gt;&gt;&gt;&gt;&gt;&gt;&gt;&gt;&gt;</t>
  </si>
  <si>
    <t>IBVS 5893</t>
  </si>
  <si>
    <t>IBVS 5924</t>
  </si>
  <si>
    <t>IBVS 5931</t>
  </si>
  <si>
    <t>Add cycle</t>
  </si>
  <si>
    <t>Old Cycle</t>
  </si>
  <si>
    <t>IBVS 5959</t>
  </si>
  <si>
    <t>OEJV 0160</t>
  </si>
  <si>
    <t>IBVS 6084</t>
  </si>
  <si>
    <t>BAD?</t>
  </si>
  <si>
    <t>IBVS 6118</t>
  </si>
  <si>
    <t>V909 Cyg / GSC 02150-02128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</si>
  <si>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</si>
  <si>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</si>
  <si>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</si>
  <si>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</si>
  <si>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</si>
  <si>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</si>
  <si>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</si>
  <si>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</si>
  <si>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</si>
  <si>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</si>
  <si>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</si>
  <si>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</si>
  <si>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</si>
  <si>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2433927.407 </t>
  </si>
  <si>
    <t> 07.10.1951 21:46 </t>
  </si>
  <si>
    <t> 0.029 </t>
  </si>
  <si>
    <t>P </t>
  </si>
  <si>
    <t> A.A.Wachmann </t>
  </si>
  <si>
    <t> AHSB 6.2.138 </t>
  </si>
  <si>
    <t>2434237.391 </t>
  </si>
  <si>
    <t> 12.08.1952 21:23 </t>
  </si>
  <si>
    <t> 0.014 </t>
  </si>
  <si>
    <t>2434627.345 </t>
  </si>
  <si>
    <t> 06.09.1953 20:16 </t>
  </si>
  <si>
    <t>2434631.512 </t>
  </si>
  <si>
    <t> 11.09.1953 00:17 </t>
  </si>
  <si>
    <t> -0.027 </t>
  </si>
  <si>
    <t>2434634.308 </t>
  </si>
  <si>
    <t> 13.09.1953 19:23 </t>
  </si>
  <si>
    <t> -0.037 </t>
  </si>
  <si>
    <t>2434707.310 </t>
  </si>
  <si>
    <t> 25.11.1953 19:26 </t>
  </si>
  <si>
    <t> 0.024 </t>
  </si>
  <si>
    <t>2435185.595 </t>
  </si>
  <si>
    <t> 19.03.1955 02:16 </t>
  </si>
  <si>
    <t> -0.015 </t>
  </si>
  <si>
    <t>2435248.732 </t>
  </si>
  <si>
    <t> 21.05.1955 05:34 </t>
  </si>
  <si>
    <t> -0.000 </t>
  </si>
  <si>
    <t> T.G.Nikulina </t>
  </si>
  <si>
    <t> BTAD 45.18 </t>
  </si>
  <si>
    <t>2435310.465 </t>
  </si>
  <si>
    <t> 21.07.1955 23:09 </t>
  </si>
  <si>
    <t> 0.013 </t>
  </si>
  <si>
    <t>2435317.470 </t>
  </si>
  <si>
    <t> 28.07.1955 23:16 </t>
  </si>
  <si>
    <t> 0.005 </t>
  </si>
  <si>
    <t>2435369.352 </t>
  </si>
  <si>
    <t> 18.09.1955 20:26 </t>
  </si>
  <si>
    <t> -0.013 </t>
  </si>
  <si>
    <t>2435428.282 </t>
  </si>
  <si>
    <t> 16.11.1955 18:46 </t>
  </si>
  <si>
    <t> 0.003 </t>
  </si>
  <si>
    <t>2436815.575 </t>
  </si>
  <si>
    <t> 04.09.1959 01:48 </t>
  </si>
  <si>
    <t>2436818.357 </t>
  </si>
  <si>
    <t> 06.09.1959 20:34 </t>
  </si>
  <si>
    <t> -0.009 </t>
  </si>
  <si>
    <t>2436818.374 </t>
  </si>
  <si>
    <t> 06.09.1959 20:58 </t>
  </si>
  <si>
    <t> 0.008 </t>
  </si>
  <si>
    <t> Voigtländer </t>
  </si>
  <si>
    <t> HABZ 21 </t>
  </si>
  <si>
    <t>2436839.439 </t>
  </si>
  <si>
    <t> 27.09.1959 22:32 </t>
  </si>
  <si>
    <t> 0.032 </t>
  </si>
  <si>
    <t>2436846.403 </t>
  </si>
  <si>
    <t> 04.10.1959 21:40 </t>
  </si>
  <si>
    <t> -0.018 </t>
  </si>
  <si>
    <t>2436898.283 </t>
  </si>
  <si>
    <t> 25.11.1959 18:47 </t>
  </si>
  <si>
    <t> -0.038 </t>
  </si>
  <si>
    <t>2437194.326 </t>
  </si>
  <si>
    <t> 16.09.1960 19:49 </t>
  </si>
  <si>
    <t> 0.033 </t>
  </si>
  <si>
    <t>2438288.427 </t>
  </si>
  <si>
    <t> 15.09.1963 22:14 </t>
  </si>
  <si>
    <t> 0.019 </t>
  </si>
  <si>
    <t>2444871.344 </t>
  </si>
  <si>
    <t> 23.09.1981 20:15 </t>
  </si>
  <si>
    <t> 0.011 </t>
  </si>
  <si>
    <t>V </t>
  </si>
  <si>
    <t> H.Zimmermann </t>
  </si>
  <si>
    <t>BAVM 34 </t>
  </si>
  <si>
    <t>2444885.359 </t>
  </si>
  <si>
    <t> 07.10.1981 20:36 </t>
  </si>
  <si>
    <t> -0.001 </t>
  </si>
  <si>
    <t>E </t>
  </si>
  <si>
    <t>?</t>
  </si>
  <si>
    <t> R.Diethelm </t>
  </si>
  <si>
    <t> BBS 57 </t>
  </si>
  <si>
    <t>2445178.5261 </t>
  </si>
  <si>
    <t> 28.07.1982 00:37 </t>
  </si>
  <si>
    <t> -0.0009 </t>
  </si>
  <si>
    <t> O.Gülmen </t>
  </si>
  <si>
    <t>IBVS 2385 </t>
  </si>
  <si>
    <t>2445192.555 </t>
  </si>
  <si>
    <t> 11.08.1982 01:19 </t>
  </si>
  <si>
    <t> 0.001 </t>
  </si>
  <si>
    <t> C.Sezer </t>
  </si>
  <si>
    <t>2445195.3592 </t>
  </si>
  <si>
    <t> 13.08.1982 20:37 </t>
  </si>
  <si>
    <t> -0.0003 </t>
  </si>
  <si>
    <t>2445202.3736 </t>
  </si>
  <si>
    <t> 20.08.1982 20:57 </t>
  </si>
  <si>
    <t> 0.0005 </t>
  </si>
  <si>
    <t> N.Güdür </t>
  </si>
  <si>
    <t>2445216.4002 </t>
  </si>
  <si>
    <t> 03.09.1982 21:36 </t>
  </si>
  <si>
    <t> -0.0000 </t>
  </si>
  <si>
    <t>2445230.4288 </t>
  </si>
  <si>
    <t> 17.09.1982 22:17 </t>
  </si>
  <si>
    <t> 0.0015 </t>
  </si>
  <si>
    <t>2445261.2870 </t>
  </si>
  <si>
    <t> 18.10.1982 18:53 </t>
  </si>
  <si>
    <t> 0.0000 </t>
  </si>
  <si>
    <t>2445620.361 </t>
  </si>
  <si>
    <t> 12.10.1983 20:39 </t>
  </si>
  <si>
    <t> -0.020 </t>
  </si>
  <si>
    <t>BAVM 38 </t>
  </si>
  <si>
    <t>2446320.324 </t>
  </si>
  <si>
    <t> 11.09.1985 19:46 </t>
  </si>
  <si>
    <t> -0.010 </t>
  </si>
  <si>
    <t> O.Gülmen et al. </t>
  </si>
  <si>
    <t> AAPS 73.262 </t>
  </si>
  <si>
    <t>2446327.3377 </t>
  </si>
  <si>
    <t> 18.09.1985 20:06 </t>
  </si>
  <si>
    <t> -0.0100 </t>
  </si>
  <si>
    <t>2446693.445 </t>
  </si>
  <si>
    <t> 19.09.1986 22:40 </t>
  </si>
  <si>
    <t> J.Pietz </t>
  </si>
  <si>
    <t>BAVM 46 </t>
  </si>
  <si>
    <t>2447069.3642 </t>
  </si>
  <si>
    <t> 30.09.1987 20:44 </t>
  </si>
  <si>
    <t> -0.0179 </t>
  </si>
  <si>
    <t> F.Agerer </t>
  </si>
  <si>
    <t>BAVM 50 </t>
  </si>
  <si>
    <t>2447076.3748 </t>
  </si>
  <si>
    <t> 07.10.1987 20:59 </t>
  </si>
  <si>
    <t> -0.0209 </t>
  </si>
  <si>
    <t>2447362.533 </t>
  </si>
  <si>
    <t> 20.07.1988 00:47 </t>
  </si>
  <si>
    <t> -0.016 </t>
  </si>
  <si>
    <t> BBS 89 </t>
  </si>
  <si>
    <t>2447759.487 </t>
  </si>
  <si>
    <t> 20.08.1989 23:41 </t>
  </si>
  <si>
    <t> -0.029 </t>
  </si>
  <si>
    <t> P.Frank </t>
  </si>
  <si>
    <t>BAVM 60 </t>
  </si>
  <si>
    <t>2447759.4885 </t>
  </si>
  <si>
    <t> 20.08.1989 23:43 </t>
  </si>
  <si>
    <t> -0.0277 </t>
  </si>
  <si>
    <t>B;V</t>
  </si>
  <si>
    <t>BAVM 56 </t>
  </si>
  <si>
    <t>2448187.306 </t>
  </si>
  <si>
    <t> 22.10.1990 19:20 </t>
  </si>
  <si>
    <t>BAVM 59 </t>
  </si>
  <si>
    <t>2448494.4993 </t>
  </si>
  <si>
    <t> 25.08.1991 23:58 </t>
  </si>
  <si>
    <t> -0.0377 </t>
  </si>
  <si>
    <t>G</t>
  </si>
  <si>
    <t>2448494.5004 </t>
  </si>
  <si>
    <t> 26.08.1991 00:00 </t>
  </si>
  <si>
    <t> -0.0366 </t>
  </si>
  <si>
    <t>2449936.467 </t>
  </si>
  <si>
    <t> 06.08.1995 23:12 </t>
  </si>
  <si>
    <t> -0.057 </t>
  </si>
  <si>
    <t>BAVM 91 </t>
  </si>
  <si>
    <t>2450284.3338 </t>
  </si>
  <si>
    <t> 19.07.1996 20:00 </t>
  </si>
  <si>
    <t> -0.0631 </t>
  </si>
  <si>
    <t> Sandberg Lacy et a </t>
  </si>
  <si>
    <t>IBVS 4597 </t>
  </si>
  <si>
    <t>2450305.3752 </t>
  </si>
  <si>
    <t> 09.08.1996 21:00 </t>
  </si>
  <si>
    <t> -0.0623 </t>
  </si>
  <si>
    <t>2450312.3868 </t>
  </si>
  <si>
    <t> 16.08.1996 21:16 </t>
  </si>
  <si>
    <t> -0.0643 </t>
  </si>
  <si>
    <t>2450319.3520 </t>
  </si>
  <si>
    <t> 23.08.1996 20:26 </t>
  </si>
  <si>
    <t> -0.1127 </t>
  </si>
  <si>
    <t>2450364.298 </t>
  </si>
  <si>
    <t> 07.10.1996 19:09 </t>
  </si>
  <si>
    <t> -0.053 </t>
  </si>
  <si>
    <t> M.Dahm </t>
  </si>
  <si>
    <t>BAVM 131 </t>
  </si>
  <si>
    <t>2450622.3782 </t>
  </si>
  <si>
    <t> 22.06.1997 21:04 </t>
  </si>
  <si>
    <t> -0.0721 </t>
  </si>
  <si>
    <t>2450629.3962 </t>
  </si>
  <si>
    <t> 29.06.1997 21:30 </t>
  </si>
  <si>
    <t> -0.0677 </t>
  </si>
  <si>
    <t>2450653.2405 </t>
  </si>
  <si>
    <t> 23.07.1997 17:46 </t>
  </si>
  <si>
    <t> -0.0695 </t>
  </si>
  <si>
    <t>2450660.2535 </t>
  </si>
  <si>
    <t> 30.07.1997 18:05 </t>
  </si>
  <si>
    <t> -0.0700 </t>
  </si>
  <si>
    <t>2450682.6993 </t>
  </si>
  <si>
    <t> 22.08.1997 04:46 </t>
  </si>
  <si>
    <t> -0.0676 </t>
  </si>
  <si>
    <t>2450689.7076 </t>
  </si>
  <si>
    <t> 29.08.1997 04:58 </t>
  </si>
  <si>
    <t> -0.0729 </t>
  </si>
  <si>
    <t>2453611.5038 </t>
  </si>
  <si>
    <t> 29.08.2005 00:05 </t>
  </si>
  <si>
    <t> -0.1247 </t>
  </si>
  <si>
    <t>C </t>
  </si>
  <si>
    <t>-I</t>
  </si>
  <si>
    <t>BAVM 178 </t>
  </si>
  <si>
    <t>2453621.3293 </t>
  </si>
  <si>
    <t> 07.09.2005 19:54 </t>
  </si>
  <si>
    <t>3001</t>
  </si>
  <si>
    <t> -0.1182 </t>
  </si>
  <si>
    <t> F.Walter </t>
  </si>
  <si>
    <t>2453942.5452 </t>
  </si>
  <si>
    <t> 26.07.2006 01:05 </t>
  </si>
  <si>
    <t>3115.5</t>
  </si>
  <si>
    <t> -0.1233 </t>
  </si>
  <si>
    <t>BAVM 183 </t>
  </si>
  <si>
    <t>2454004.2649 </t>
  </si>
  <si>
    <t> 25.09.2006 18:21 </t>
  </si>
  <si>
    <t>3137.5</t>
  </si>
  <si>
    <t> -0.1229 </t>
  </si>
  <si>
    <t> P.Zasche (ESA INTEGRAL) </t>
  </si>
  <si>
    <t>IBVS 5931 </t>
  </si>
  <si>
    <t>2454339.5051 </t>
  </si>
  <si>
    <t> 27.08.2007 00:07 </t>
  </si>
  <si>
    <t>3257</t>
  </si>
  <si>
    <t> -0.1307 </t>
  </si>
  <si>
    <t>BAVM 193 </t>
  </si>
  <si>
    <t>2454966.3708 </t>
  </si>
  <si>
    <t> 14.05.2009 20:53 </t>
  </si>
  <si>
    <t>3480.5</t>
  </si>
  <si>
    <t> -0.2771 </t>
  </si>
  <si>
    <t> S.Dogru et al. </t>
  </si>
  <si>
    <t>IBVS 5893 </t>
  </si>
  <si>
    <t>2455060.4863 </t>
  </si>
  <si>
    <t> 16.08.2009 23:40 </t>
  </si>
  <si>
    <t>3514</t>
  </si>
  <si>
    <t> -0.1432 </t>
  </si>
  <si>
    <t>BAVM 212 </t>
  </si>
  <si>
    <t>2455077.3184 </t>
  </si>
  <si>
    <t> 02.09.2009 19:38 </t>
  </si>
  <si>
    <t>3520</t>
  </si>
  <si>
    <t> -0.1437 </t>
  </si>
  <si>
    <t> N.Erkan et al. </t>
  </si>
  <si>
    <t>IBVS 5924 </t>
  </si>
  <si>
    <t>2455429.3919 </t>
  </si>
  <si>
    <t> 20.08.2010 21:24 </t>
  </si>
  <si>
    <t>3645.5</t>
  </si>
  <si>
    <t> -0.1507 </t>
  </si>
  <si>
    <t>BAVM 214 </t>
  </si>
  <si>
    <t>2456481.40781 </t>
  </si>
  <si>
    <t> 07.07.2013 21:47 </t>
  </si>
  <si>
    <t>4020.5</t>
  </si>
  <si>
    <t> -0.16846 </t>
  </si>
  <si>
    <t> M.Urbanik </t>
  </si>
  <si>
    <t>OEJV 0160 </t>
  </si>
  <si>
    <t>2456495.4267 </t>
  </si>
  <si>
    <t> 21.07.2013 22:14 </t>
  </si>
  <si>
    <t>4025.5</t>
  </si>
  <si>
    <t> -0.1767 </t>
  </si>
  <si>
    <t>BAVM 234 </t>
  </si>
  <si>
    <t>2456495.4328 </t>
  </si>
  <si>
    <t> 21.07.2013 22:23 </t>
  </si>
  <si>
    <t> -0.1706 </t>
  </si>
  <si>
    <t> W.Quester </t>
  </si>
  <si>
    <t>BAVM 232 </t>
  </si>
  <si>
    <t>2456937.2785 </t>
  </si>
  <si>
    <t> 06.10.2014 18:41 </t>
  </si>
  <si>
    <t>4183</t>
  </si>
  <si>
    <t> -0.1790 </t>
  </si>
  <si>
    <t>BAVM 239 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</si>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</sst>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4" fillId="24" borderId="17" xfId="57" applyFill="1" applyBorder="1" applyAlignment="1" applyProtection="1">
      <alignment horizontal="right" vertical="top" wrapText="1"/>
      <protection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1" fillId="0" borderId="0" xfId="62" applyFont="1" applyAlignment="1">
      <alignment horizontal="left"/>
      <protection/>
    </xf>
    <xf numFmtId="0" fontId="15" fillId="0" borderId="0" xfId="61" applyFont="1">
      <alignment/>
      <protection/>
    </xf>
    <xf numFmtId="0" fontId="15" fillId="0" borderId="0" xfId="61" applyFont="1" applyAlignment="1">
      <alignment horizontal="center"/>
      <protection/>
    </xf>
    <xf numFmtId="0" fontId="15" fillId="0" borderId="0" xfId="61" applyFont="1" applyAlignment="1">
      <alignment horizontal="left"/>
      <protection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 applyAlignment="1">
      <alignment horizontal="left"/>
      <protection/>
    </xf>
    <xf numFmtId="0" fontId="31" fillId="0" borderId="0" xfId="62" applyFont="1" applyAlignment="1">
      <alignment horizontal="left" wrapText="1"/>
      <protection/>
    </xf>
    <xf numFmtId="0" fontId="31" fillId="0" borderId="0" xfId="62" applyFont="1" applyAlignment="1">
      <alignment horizont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V909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5"/>
          <c:w val="0.9147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A!$F$21:$F$989</c:f>
              <c:numCache/>
            </c:numRef>
          </c:xVal>
          <c:yVal>
            <c:numRef>
              <c:f>A!$H$21:$H$989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A!$D$21:$D$989</c:f>
                <c:numCach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  <c:pt idx="69">
                    <c:v>0.0051</c:v>
                  </c:pt>
                  <c:pt idx="70">
                    <c:v>0.0007</c:v>
                  </c:pt>
                  <c:pt idx="71">
                    <c:v>0.0008</c:v>
                  </c:pt>
                  <c:pt idx="72">
                    <c:v>0.001</c:v>
                  </c:pt>
                  <c:pt idx="73">
                    <c:v>0.005</c:v>
                  </c:pt>
                  <c:pt idx="74">
                    <c:v>0.0011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plus>
            <c:minus>
              <c:numRef>
                <c:f>A!$D$21:$D$989</c:f>
                <c:numCach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  <c:pt idx="69">
                    <c:v>0.0051</c:v>
                  </c:pt>
                  <c:pt idx="70">
                    <c:v>0.0007</c:v>
                  </c:pt>
                  <c:pt idx="71">
                    <c:v>0.0008</c:v>
                  </c:pt>
                  <c:pt idx="72">
                    <c:v>0.001</c:v>
                  </c:pt>
                  <c:pt idx="73">
                    <c:v>0.005</c:v>
                  </c:pt>
                  <c:pt idx="74">
                    <c:v>0.0011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A!$I$21:$I$989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A!$J$21:$J$989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A!$K$21:$K$989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A!$L$21:$L$989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A!$M$21:$M$989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A!$N$21:$N$989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A!$F$21:$F$989</c:f>
              <c:numCache/>
            </c:numRef>
          </c:xVal>
          <c:yVal>
            <c:numRef>
              <c:f>A!$O$21:$O$989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A!$F$21:$F$989</c:f>
              <c:numCache/>
            </c:numRef>
          </c:xVal>
          <c:yVal>
            <c:numRef>
              <c:f>A!$U$21:$U$989</c:f>
              <c:numCache/>
            </c:numRef>
          </c:yVal>
          <c:smooth val="0"/>
        </c:ser>
        <c:axId val="17116808"/>
        <c:axId val="19833545"/>
      </c:scatterChart>
      <c:valAx>
        <c:axId val="1711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3545"/>
        <c:crosses val="autoZero"/>
        <c:crossBetween val="midCat"/>
        <c:dispUnits/>
      </c:valAx>
      <c:valAx>
        <c:axId val="1983354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680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025"/>
          <c:y val="0.9305"/>
          <c:w val="0.693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V909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475"/>
          <c:w val="0.9147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A!$F$21:$F$989</c:f>
              <c:numCache/>
            </c:numRef>
          </c:xVal>
          <c:yVal>
            <c:numRef>
              <c:f>A!$H$21:$H$989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A!$D$21:$D$989</c:f>
                <c:numCach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  <c:pt idx="69">
                    <c:v>0.0051</c:v>
                  </c:pt>
                  <c:pt idx="70">
                    <c:v>0.0007</c:v>
                  </c:pt>
                  <c:pt idx="71">
                    <c:v>0.0008</c:v>
                  </c:pt>
                  <c:pt idx="72">
                    <c:v>0.001</c:v>
                  </c:pt>
                  <c:pt idx="73">
                    <c:v>0.005</c:v>
                  </c:pt>
                  <c:pt idx="74">
                    <c:v>0.0011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plus>
            <c:minus>
              <c:numRef>
                <c:f>A!$D$21:$D$989</c:f>
                <c:numCach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  <c:pt idx="69">
                    <c:v>0.0051</c:v>
                  </c:pt>
                  <c:pt idx="70">
                    <c:v>0.0007</c:v>
                  </c:pt>
                  <c:pt idx="71">
                    <c:v>0.0008</c:v>
                  </c:pt>
                  <c:pt idx="72">
                    <c:v>0.001</c:v>
                  </c:pt>
                  <c:pt idx="73">
                    <c:v>0.005</c:v>
                  </c:pt>
                  <c:pt idx="74">
                    <c:v>0.0011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A!$I$21:$I$989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A!$J$21:$J$989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A!$K$21:$K$989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A!$L$21:$L$989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A!$M$21:$M$989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0.002</c:v>
                  </c:pt>
                  <c:pt idx="43">
                    <c:v>0.0004</c:v>
                  </c:pt>
                  <c:pt idx="44">
                    <c:v>0.0003</c:v>
                  </c:pt>
                  <c:pt idx="45">
                    <c:v>0.001</c:v>
                  </c:pt>
                  <c:pt idx="46">
                    <c:v>0.0005</c:v>
                  </c:pt>
                  <c:pt idx="47">
                    <c:v>0</c:v>
                  </c:pt>
                  <c:pt idx="48">
                    <c:v>0.003</c:v>
                  </c:pt>
                  <c:pt idx="49">
                    <c:v>0.002</c:v>
                  </c:pt>
                  <c:pt idx="50">
                    <c:v>0.001</c:v>
                  </c:pt>
                  <c:pt idx="51">
                    <c:v>0.001</c:v>
                  </c:pt>
                  <c:pt idx="52">
                    <c:v>0.0007</c:v>
                  </c:pt>
                  <c:pt idx="53">
                    <c:v>0.0004</c:v>
                  </c:pt>
                  <c:pt idx="54">
                    <c:v>0.0002</c:v>
                  </c:pt>
                  <c:pt idx="55">
                    <c:v>0.0006</c:v>
                  </c:pt>
                  <c:pt idx="56">
                    <c:v>0.0015</c:v>
                  </c:pt>
                  <c:pt idx="57">
                    <c:v>0.0006</c:v>
                  </c:pt>
                  <c:pt idx="58">
                    <c:v>0.0003</c:v>
                  </c:pt>
                  <c:pt idx="59">
                    <c:v>0.0045</c:v>
                  </c:pt>
                  <c:pt idx="60">
                    <c:v>0</c:v>
                  </c:pt>
                  <c:pt idx="61">
                    <c:v>0.0001</c:v>
                  </c:pt>
                  <c:pt idx="62">
                    <c:v>0</c:v>
                  </c:pt>
                  <c:pt idx="63">
                    <c:v>0.0002</c:v>
                  </c:pt>
                  <c:pt idx="64">
                    <c:v>0.002</c:v>
                  </c:pt>
                  <c:pt idx="65">
                    <c:v>0.0002</c:v>
                  </c:pt>
                  <c:pt idx="66">
                    <c:v>0.001</c:v>
                  </c:pt>
                  <c:pt idx="67">
                    <c:v>0.0007</c:v>
                  </c:pt>
                  <c:pt idx="68">
                    <c:v>0.0049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A!$F$21:$F$989</c:f>
              <c:numCache/>
            </c:numRef>
          </c:xVal>
          <c:yVal>
            <c:numRef>
              <c:f>A!$N$21:$N$989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A!$F$21:$F$989</c:f>
              <c:numCache/>
            </c:numRef>
          </c:xVal>
          <c:yVal>
            <c:numRef>
              <c:f>A!$O$21:$O$989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A!$F$21:$F$989</c:f>
              <c:numCache/>
            </c:numRef>
          </c:xVal>
          <c:yVal>
            <c:numRef>
              <c:f>A!$U$21:$U$989</c:f>
              <c:numCache/>
            </c:numRef>
          </c:yVal>
          <c:smooth val="0"/>
        </c:ser>
        <c:axId val="44284178"/>
        <c:axId val="63013283"/>
      </c:scatterChart>
      <c:valAx>
        <c:axId val="44284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3283"/>
        <c:crosses val="autoZero"/>
        <c:crossBetween val="midCat"/>
        <c:dispUnits/>
      </c:valAx>
      <c:valAx>
        <c:axId val="63013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8417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7"/>
          <c:y val="0.93075"/>
          <c:w val="0.692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17</xdr:col>
      <xdr:colOff>514350</xdr:colOff>
      <xdr:row>18</xdr:row>
      <xdr:rowOff>28575</xdr:rowOff>
    </xdr:to>
    <xdr:graphicFrame>
      <xdr:nvGraphicFramePr>
        <xdr:cNvPr id="1" name="Chart 2"/>
        <xdr:cNvGraphicFramePr/>
      </xdr:nvGraphicFramePr>
      <xdr:xfrm>
        <a:off x="4572000" y="0"/>
        <a:ext cx="66960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29</xdr:col>
      <xdr:colOff>533400</xdr:colOff>
      <xdr:row>18</xdr:row>
      <xdr:rowOff>38100</xdr:rowOff>
    </xdr:to>
    <xdr:graphicFrame>
      <xdr:nvGraphicFramePr>
        <xdr:cNvPr id="2" name="Chart 3"/>
        <xdr:cNvGraphicFramePr/>
      </xdr:nvGraphicFramePr>
      <xdr:xfrm>
        <a:off x="12725400" y="0"/>
        <a:ext cx="67056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hyperlink" Target="https://www.aavso.org/ejaavso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vsolj.cetus-net.org/bulletin.html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s://www.aavso.org/ejaavso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vsolj.cetus-net.org/bulletin.html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hyperlink" Target="http://cdsbib.u-strasbg.fr/cgi-bin/cdsbib?1990RMxAA..21..381G" TargetMode="External" /><Relationship Id="rId2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34" TargetMode="External" /><Relationship Id="rId2" Type="http://schemas.openxmlformats.org/officeDocument/2006/relationships/hyperlink" Target="http://www.konkoly.hu/cgi-bin/IBVS?2385" TargetMode="External" /><Relationship Id="rId3" Type="http://schemas.openxmlformats.org/officeDocument/2006/relationships/hyperlink" Target="http://www.konkoly.hu/cgi-bin/IBVS?2385" TargetMode="External" /><Relationship Id="rId4" Type="http://schemas.openxmlformats.org/officeDocument/2006/relationships/hyperlink" Target="http://www.konkoly.hu/cgi-bin/IBVS?2385" TargetMode="External" /><Relationship Id="rId5" Type="http://schemas.openxmlformats.org/officeDocument/2006/relationships/hyperlink" Target="http://www.konkoly.hu/cgi-bin/IBVS?2385" TargetMode="External" /><Relationship Id="rId6" Type="http://schemas.openxmlformats.org/officeDocument/2006/relationships/hyperlink" Target="http://www.konkoly.hu/cgi-bin/IBVS?2385" TargetMode="External" /><Relationship Id="rId7" Type="http://schemas.openxmlformats.org/officeDocument/2006/relationships/hyperlink" Target="http://www.konkoly.hu/cgi-bin/IBVS?2385" TargetMode="External" /><Relationship Id="rId8" Type="http://schemas.openxmlformats.org/officeDocument/2006/relationships/hyperlink" Target="http://www.konkoly.hu/cgi-bin/IBVS?2385" TargetMode="External" /><Relationship Id="rId9" Type="http://schemas.openxmlformats.org/officeDocument/2006/relationships/hyperlink" Target="http://www.bav-astro.de/sfs/BAVM_link.php?BAVMnr=38" TargetMode="External" /><Relationship Id="rId10" Type="http://schemas.openxmlformats.org/officeDocument/2006/relationships/hyperlink" Target="http://www.bav-astro.de/sfs/BAVM_link.php?BAVMnr=46" TargetMode="External" /><Relationship Id="rId11" Type="http://schemas.openxmlformats.org/officeDocument/2006/relationships/hyperlink" Target="http://www.bav-astro.de/sfs/BAVM_link.php?BAVMnr=50" TargetMode="External" /><Relationship Id="rId12" Type="http://schemas.openxmlformats.org/officeDocument/2006/relationships/hyperlink" Target="http://www.bav-astro.de/sfs/BAVM_link.php?BAVMnr=50" TargetMode="External" /><Relationship Id="rId13" Type="http://schemas.openxmlformats.org/officeDocument/2006/relationships/hyperlink" Target="http://www.bav-astro.de/sfs/BAVM_link.php?BAVMnr=60" TargetMode="External" /><Relationship Id="rId14" Type="http://schemas.openxmlformats.org/officeDocument/2006/relationships/hyperlink" Target="http://www.bav-astro.de/sfs/BAVM_link.php?BAVMnr=56" TargetMode="External" /><Relationship Id="rId15" Type="http://schemas.openxmlformats.org/officeDocument/2006/relationships/hyperlink" Target="http://www.bav-astro.de/sfs/BAVM_link.php?BAVMnr=59" TargetMode="External" /><Relationship Id="rId16" Type="http://schemas.openxmlformats.org/officeDocument/2006/relationships/hyperlink" Target="http://www.bav-astro.de/sfs/BAVM_link.php?BAVMnr=60" TargetMode="External" /><Relationship Id="rId17" Type="http://schemas.openxmlformats.org/officeDocument/2006/relationships/hyperlink" Target="http://www.bav-astro.de/sfs/BAVM_link.php?BAVMnr=60" TargetMode="External" /><Relationship Id="rId18" Type="http://schemas.openxmlformats.org/officeDocument/2006/relationships/hyperlink" Target="http://www.bav-astro.de/sfs/BAVM_link.php?BAVMnr=91" TargetMode="External" /><Relationship Id="rId19" Type="http://schemas.openxmlformats.org/officeDocument/2006/relationships/hyperlink" Target="http://www.konkoly.hu/cgi-bin/IBVS?4597" TargetMode="External" /><Relationship Id="rId20" Type="http://schemas.openxmlformats.org/officeDocument/2006/relationships/hyperlink" Target="http://www.konkoly.hu/cgi-bin/IBVS?4597" TargetMode="External" /><Relationship Id="rId21" Type="http://schemas.openxmlformats.org/officeDocument/2006/relationships/hyperlink" Target="http://www.konkoly.hu/cgi-bin/IBVS?4597" TargetMode="External" /><Relationship Id="rId22" Type="http://schemas.openxmlformats.org/officeDocument/2006/relationships/hyperlink" Target="http://www.konkoly.hu/cgi-bin/IBVS?4597" TargetMode="External" /><Relationship Id="rId23" Type="http://schemas.openxmlformats.org/officeDocument/2006/relationships/hyperlink" Target="http://www.bav-astro.de/sfs/BAVM_link.php?BAVMnr=131" TargetMode="External" /><Relationship Id="rId24" Type="http://schemas.openxmlformats.org/officeDocument/2006/relationships/hyperlink" Target="http://www.konkoly.hu/cgi-bin/IBVS?4597" TargetMode="External" /><Relationship Id="rId25" Type="http://schemas.openxmlformats.org/officeDocument/2006/relationships/hyperlink" Target="http://www.konkoly.hu/cgi-bin/IBVS?4597" TargetMode="External" /><Relationship Id="rId26" Type="http://schemas.openxmlformats.org/officeDocument/2006/relationships/hyperlink" Target="http://www.konkoly.hu/cgi-bin/IBVS?4597" TargetMode="External" /><Relationship Id="rId27" Type="http://schemas.openxmlformats.org/officeDocument/2006/relationships/hyperlink" Target="http://www.konkoly.hu/cgi-bin/IBVS?4597" TargetMode="External" /><Relationship Id="rId28" Type="http://schemas.openxmlformats.org/officeDocument/2006/relationships/hyperlink" Target="http://www.konkoly.hu/cgi-bin/IBVS?4597" TargetMode="External" /><Relationship Id="rId29" Type="http://schemas.openxmlformats.org/officeDocument/2006/relationships/hyperlink" Target="http://www.konkoly.hu/cgi-bin/IBVS?4597" TargetMode="External" /><Relationship Id="rId30" Type="http://schemas.openxmlformats.org/officeDocument/2006/relationships/hyperlink" Target="http://www.bav-astro.de/sfs/BAVM_link.php?BAVMnr=178" TargetMode="External" /><Relationship Id="rId31" Type="http://schemas.openxmlformats.org/officeDocument/2006/relationships/hyperlink" Target="http://www.bav-astro.de/sfs/BAVM_link.php?BAVMnr=178" TargetMode="External" /><Relationship Id="rId32" Type="http://schemas.openxmlformats.org/officeDocument/2006/relationships/hyperlink" Target="http://www.bav-astro.de/sfs/BAVM_link.php?BAVMnr=183" TargetMode="External" /><Relationship Id="rId33" Type="http://schemas.openxmlformats.org/officeDocument/2006/relationships/hyperlink" Target="http://www.konkoly.hu/cgi-bin/IBVS?5931" TargetMode="External" /><Relationship Id="rId34" Type="http://schemas.openxmlformats.org/officeDocument/2006/relationships/hyperlink" Target="http://www.bav-astro.de/sfs/BAVM_link.php?BAVMnr=193" TargetMode="External" /><Relationship Id="rId35" Type="http://schemas.openxmlformats.org/officeDocument/2006/relationships/hyperlink" Target="http://www.konkoly.hu/cgi-bin/IBVS?5893" TargetMode="External" /><Relationship Id="rId36" Type="http://schemas.openxmlformats.org/officeDocument/2006/relationships/hyperlink" Target="http://www.bav-astro.de/sfs/BAVM_link.php?BAVMnr=212" TargetMode="External" /><Relationship Id="rId37" Type="http://schemas.openxmlformats.org/officeDocument/2006/relationships/hyperlink" Target="http://www.konkoly.hu/cgi-bin/IBVS?5924" TargetMode="External" /><Relationship Id="rId38" Type="http://schemas.openxmlformats.org/officeDocument/2006/relationships/hyperlink" Target="http://www.bav-astro.de/sfs/BAVM_link.php?BAVMnr=214" TargetMode="External" /><Relationship Id="rId39" Type="http://schemas.openxmlformats.org/officeDocument/2006/relationships/hyperlink" Target="http://var.astro.cz/oejv/issues/oejv0160.pdf" TargetMode="External" /><Relationship Id="rId40" Type="http://schemas.openxmlformats.org/officeDocument/2006/relationships/hyperlink" Target="http://www.bav-astro.de/sfs/BAVM_link.php?BAVMnr=234" TargetMode="External" /><Relationship Id="rId41" Type="http://schemas.openxmlformats.org/officeDocument/2006/relationships/hyperlink" Target="http://www.bav-astro.de/sfs/BAVM_link.php?BAVMnr=232" TargetMode="External" /><Relationship Id="rId42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8"/>
  <sheetViews>
    <sheetView tabSelected="1" zoomScalePageLayoutView="0" workbookViewId="0" topLeftCell="A1">
      <pane xSplit="14" ySplit="22" topLeftCell="O23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9" sqref="F9"/>
    </sheetView>
  </sheetViews>
  <sheetFormatPr defaultColWidth="10.28125" defaultRowHeight="12.75"/>
  <cols>
    <col min="1" max="1" width="14.421875" style="0" customWidth="1"/>
    <col min="2" max="2" width="5.140625" style="5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20" width="9.8515625" style="0" customWidth="1"/>
  </cols>
  <sheetData>
    <row r="1" ht="20.25">
      <c r="A1" s="1" t="s">
        <v>63</v>
      </c>
    </row>
    <row r="2" spans="1:2" ht="12.75">
      <c r="A2" t="s">
        <v>27</v>
      </c>
      <c r="B2" s="58" t="s">
        <v>43</v>
      </c>
    </row>
    <row r="4" spans="1:4" ht="14.25" thickBot="1" thickTop="1">
      <c r="A4" s="7" t="s">
        <v>3</v>
      </c>
      <c r="C4" s="3">
        <v>45202.3731</v>
      </c>
      <c r="D4" s="4">
        <v>2.8054230000000002</v>
      </c>
    </row>
    <row r="5" spans="1:4" ht="13.5" thickTop="1">
      <c r="A5" s="14" t="s">
        <v>46</v>
      </c>
      <c r="B5" s="59"/>
      <c r="C5" s="15">
        <v>-9.5</v>
      </c>
      <c r="D5" s="12" t="s">
        <v>47</v>
      </c>
    </row>
    <row r="6" ht="12.75">
      <c r="A6" s="7" t="s">
        <v>4</v>
      </c>
    </row>
    <row r="7" spans="1:3" ht="12.75">
      <c r="A7" t="s">
        <v>5</v>
      </c>
      <c r="C7">
        <f>+C4</f>
        <v>45202.3731</v>
      </c>
    </row>
    <row r="8" spans="1:3" ht="12.75">
      <c r="A8" t="s">
        <v>6</v>
      </c>
      <c r="C8">
        <f>+D4</f>
        <v>2.8054230000000002</v>
      </c>
    </row>
    <row r="9" spans="1:4" ht="12.75">
      <c r="A9" s="27" t="s">
        <v>52</v>
      </c>
      <c r="B9" s="60">
        <v>76</v>
      </c>
      <c r="C9" s="26" t="str">
        <f>"F"&amp;B9</f>
        <v>F76</v>
      </c>
      <c r="D9" s="11" t="str">
        <f>"G"&amp;B9</f>
        <v>G76</v>
      </c>
    </row>
    <row r="10" spans="1:5" ht="13.5" thickBot="1">
      <c r="A10" s="12"/>
      <c r="B10" s="59"/>
      <c r="C10" s="6" t="s">
        <v>23</v>
      </c>
      <c r="D10" s="6" t="s">
        <v>24</v>
      </c>
      <c r="E10" s="12"/>
    </row>
    <row r="11" spans="1:5" ht="12.75">
      <c r="A11" s="12" t="s">
        <v>19</v>
      </c>
      <c r="B11" s="59"/>
      <c r="C11" s="25">
        <f ca="1">INTERCEPT(INDIRECT($D$9):G992,INDIRECT($C$9):F992)</f>
        <v>0.03594653981978721</v>
      </c>
      <c r="D11" s="5"/>
      <c r="E11" s="12"/>
    </row>
    <row r="12" spans="1:5" ht="12.75">
      <c r="A12" s="12" t="s">
        <v>20</v>
      </c>
      <c r="B12" s="59"/>
      <c r="C12" s="25">
        <f ca="1">SLOPE(INDIRECT($D$9):G992,INDIRECT($C$9):F992)</f>
        <v>-5.117535226980538E-05</v>
      </c>
      <c r="D12" s="5"/>
      <c r="E12" s="12"/>
    </row>
    <row r="13" spans="1:3" ht="12.75">
      <c r="A13" s="12" t="s">
        <v>22</v>
      </c>
      <c r="B13" s="59"/>
      <c r="C13" s="5" t="s">
        <v>17</v>
      </c>
    </row>
    <row r="14" spans="1:3" ht="12.75">
      <c r="A14" s="12"/>
      <c r="B14" s="59"/>
      <c r="C14" s="12"/>
    </row>
    <row r="15" spans="1:6" ht="12.75">
      <c r="A15" s="16" t="s">
        <v>21</v>
      </c>
      <c r="B15" s="59"/>
      <c r="C15" s="17">
        <f>(C7+C11)+(C8+C12)*INT(MAX(F21:F3533))</f>
        <v>57978.072335985584</v>
      </c>
      <c r="E15" s="18" t="s">
        <v>56</v>
      </c>
      <c r="F15" s="15">
        <v>1</v>
      </c>
    </row>
    <row r="16" spans="1:6" ht="12.75">
      <c r="A16" s="20" t="s">
        <v>7</v>
      </c>
      <c r="B16" s="59"/>
      <c r="C16" s="21">
        <f>+C8+C12</f>
        <v>2.8053718246477306</v>
      </c>
      <c r="E16" s="18" t="s">
        <v>48</v>
      </c>
      <c r="F16" s="19">
        <f ca="1">NOW()+15018.5+$C$5/24</f>
        <v>59896.82514652777</v>
      </c>
    </row>
    <row r="17" spans="1:6" ht="13.5" thickBot="1">
      <c r="A17" s="18" t="s">
        <v>44</v>
      </c>
      <c r="B17" s="59"/>
      <c r="C17" s="12">
        <f>COUNT(C21:C2191)</f>
        <v>75</v>
      </c>
      <c r="E17" s="18" t="s">
        <v>57</v>
      </c>
      <c r="F17" s="19">
        <f>ROUND(2*(F16-$C$7)/$C$8,0)/2+F15</f>
        <v>5239</v>
      </c>
    </row>
    <row r="18" spans="1:6" ht="14.25" thickBot="1" thickTop="1">
      <c r="A18" s="20" t="s">
        <v>8</v>
      </c>
      <c r="B18" s="59"/>
      <c r="C18" s="23">
        <f>+C15</f>
        <v>57978.072335985584</v>
      </c>
      <c r="D18" s="24">
        <f>+C16</f>
        <v>2.8053718246477306</v>
      </c>
      <c r="E18" s="18" t="s">
        <v>49</v>
      </c>
      <c r="F18" s="11">
        <f>ROUND(2*(F16-$C$15)/$C$16,0)/2+F15</f>
        <v>685</v>
      </c>
    </row>
    <row r="19" spans="5:6" ht="13.5" thickTop="1">
      <c r="E19" s="18" t="s">
        <v>50</v>
      </c>
      <c r="F19" s="22">
        <f>+$C$15+$C$16*F18-15018.5-$C$5/24</f>
        <v>44881.647869202614</v>
      </c>
    </row>
    <row r="20" spans="1:21" ht="13.5" thickBot="1">
      <c r="A20" s="6" t="s">
        <v>9</v>
      </c>
      <c r="B20" s="6" t="s">
        <v>10</v>
      </c>
      <c r="C20" s="6" t="s">
        <v>11</v>
      </c>
      <c r="D20" s="6" t="s">
        <v>16</v>
      </c>
      <c r="E20" s="6" t="s">
        <v>12</v>
      </c>
      <c r="F20" s="6" t="s">
        <v>13</v>
      </c>
      <c r="G20" s="6" t="s">
        <v>14</v>
      </c>
      <c r="H20" s="9" t="s">
        <v>72</v>
      </c>
      <c r="I20" s="9" t="s">
        <v>75</v>
      </c>
      <c r="J20" s="9" t="s">
        <v>69</v>
      </c>
      <c r="K20" s="9" t="s">
        <v>67</v>
      </c>
      <c r="L20" s="9" t="s">
        <v>28</v>
      </c>
      <c r="M20" s="9" t="s">
        <v>29</v>
      </c>
      <c r="N20" s="9" t="s">
        <v>30</v>
      </c>
      <c r="O20" s="9" t="s">
        <v>26</v>
      </c>
      <c r="P20" s="8" t="s">
        <v>25</v>
      </c>
      <c r="Q20" s="6" t="s">
        <v>18</v>
      </c>
      <c r="R20" s="6"/>
      <c r="S20" s="6"/>
      <c r="T20" s="6"/>
      <c r="U20" s="37" t="s">
        <v>61</v>
      </c>
    </row>
    <row r="21" spans="1:20" ht="12.75">
      <c r="A21" s="53" t="s">
        <v>82</v>
      </c>
      <c r="B21" s="54" t="s">
        <v>39</v>
      </c>
      <c r="C21" s="55">
        <v>33927.407</v>
      </c>
      <c r="D21" s="55" t="s">
        <v>75</v>
      </c>
      <c r="E21">
        <f aca="true" t="shared" si="0" ref="E21:E52">+(C21-C$7)/C$8</f>
        <v>-4018.9896853344385</v>
      </c>
      <c r="F21">
        <f aca="true" t="shared" si="1" ref="F21:F52">ROUND(2*E21,0)/2</f>
        <v>-4019</v>
      </c>
      <c r="G21">
        <f aca="true" t="shared" si="2" ref="G21:G60">+C21-(C$7+F21*C$8)</f>
        <v>0.02893700000277022</v>
      </c>
      <c r="I21">
        <f aca="true" t="shared" si="3" ref="I21:I42">+G21</f>
        <v>0.02893700000277022</v>
      </c>
      <c r="O21">
        <f aca="true" t="shared" si="4" ref="O21:O52">+C$11+C$12*F21</f>
        <v>0.24162028059213503</v>
      </c>
      <c r="Q21" s="2">
        <f aca="true" t="shared" si="5" ref="Q21:Q52">+C21-15018.5</f>
        <v>18908.907</v>
      </c>
      <c r="R21" s="2"/>
      <c r="S21" s="2"/>
      <c r="T21" s="2"/>
    </row>
    <row r="22" spans="1:20" ht="12.75">
      <c r="A22" s="53" t="s">
        <v>82</v>
      </c>
      <c r="B22" s="54" t="s">
        <v>38</v>
      </c>
      <c r="C22" s="55">
        <v>34237.391</v>
      </c>
      <c r="D22" s="55" t="s">
        <v>75</v>
      </c>
      <c r="E22">
        <f t="shared" si="0"/>
        <v>-3908.495118204988</v>
      </c>
      <c r="F22">
        <f t="shared" si="1"/>
        <v>-3908.5</v>
      </c>
      <c r="G22">
        <f t="shared" si="2"/>
        <v>0.013695500005269423</v>
      </c>
      <c r="I22">
        <f t="shared" si="3"/>
        <v>0.013695500005269423</v>
      </c>
      <c r="O22">
        <f t="shared" si="4"/>
        <v>0.23596540416632153</v>
      </c>
      <c r="Q22" s="2">
        <f t="shared" si="5"/>
        <v>19218.891000000003</v>
      </c>
      <c r="R22" s="2"/>
      <c r="S22" s="2"/>
      <c r="T22" s="2"/>
    </row>
    <row r="23" spans="1:20" ht="12.75">
      <c r="A23" s="53" t="s">
        <v>82</v>
      </c>
      <c r="B23" s="54" t="s">
        <v>38</v>
      </c>
      <c r="C23" s="55">
        <v>34627.345</v>
      </c>
      <c r="D23" s="55" t="s">
        <v>75</v>
      </c>
      <c r="E23">
        <f t="shared" si="0"/>
        <v>-3769.4950458451344</v>
      </c>
      <c r="F23">
        <f t="shared" si="1"/>
        <v>-3769.5</v>
      </c>
      <c r="G23">
        <f t="shared" si="2"/>
        <v>0.013898500008508563</v>
      </c>
      <c r="I23">
        <f t="shared" si="3"/>
        <v>0.013898500008508563</v>
      </c>
      <c r="O23">
        <f t="shared" si="4"/>
        <v>0.22885203020081857</v>
      </c>
      <c r="Q23" s="2">
        <f t="shared" si="5"/>
        <v>19608.845</v>
      </c>
      <c r="R23" s="2"/>
      <c r="S23" s="2"/>
      <c r="T23" s="2"/>
    </row>
    <row r="24" spans="1:20" ht="12.75">
      <c r="A24" s="53" t="s">
        <v>82</v>
      </c>
      <c r="B24" s="54" t="s">
        <v>39</v>
      </c>
      <c r="C24" s="55">
        <v>34631.512</v>
      </c>
      <c r="D24" s="55" t="s">
        <v>75</v>
      </c>
      <c r="E24">
        <f t="shared" si="0"/>
        <v>-3768.009708339881</v>
      </c>
      <c r="F24">
        <f t="shared" si="1"/>
        <v>-3768</v>
      </c>
      <c r="G24">
        <f t="shared" si="2"/>
        <v>-0.027235999994445592</v>
      </c>
      <c r="I24">
        <f t="shared" si="3"/>
        <v>-0.027235999994445592</v>
      </c>
      <c r="O24">
        <f t="shared" si="4"/>
        <v>0.22877526717241387</v>
      </c>
      <c r="Q24" s="2">
        <f t="shared" si="5"/>
        <v>19613.012000000002</v>
      </c>
      <c r="R24" s="2"/>
      <c r="S24" s="2"/>
      <c r="T24" s="2"/>
    </row>
    <row r="25" spans="1:20" ht="12.75">
      <c r="A25" s="56" t="s">
        <v>82</v>
      </c>
      <c r="B25" s="61" t="s">
        <v>39</v>
      </c>
      <c r="C25" s="57">
        <v>34634.308</v>
      </c>
      <c r="D25" s="57" t="s">
        <v>75</v>
      </c>
      <c r="E25">
        <f t="shared" si="0"/>
        <v>-3767.0130671916495</v>
      </c>
      <c r="F25">
        <f t="shared" si="1"/>
        <v>-3767</v>
      </c>
      <c r="G25">
        <f t="shared" si="2"/>
        <v>-0.036658999997598585</v>
      </c>
      <c r="I25">
        <f t="shared" si="3"/>
        <v>-0.036658999997598585</v>
      </c>
      <c r="O25">
        <f t="shared" si="4"/>
        <v>0.22872409182014405</v>
      </c>
      <c r="Q25" s="2">
        <f t="shared" si="5"/>
        <v>19615.807999999997</v>
      </c>
      <c r="R25" s="2"/>
      <c r="S25" s="2"/>
      <c r="T25" s="2"/>
    </row>
    <row r="26" spans="1:20" ht="12.75">
      <c r="A26" s="56" t="s">
        <v>82</v>
      </c>
      <c r="B26" s="61" t="s">
        <v>39</v>
      </c>
      <c r="C26" s="57">
        <v>34707.31</v>
      </c>
      <c r="D26" s="57" t="s">
        <v>75</v>
      </c>
      <c r="E26">
        <f t="shared" si="0"/>
        <v>-3740.9913228771557</v>
      </c>
      <c r="F26">
        <f t="shared" si="1"/>
        <v>-3741</v>
      </c>
      <c r="G26">
        <f t="shared" si="2"/>
        <v>0.02434299999731593</v>
      </c>
      <c r="I26">
        <f t="shared" si="3"/>
        <v>0.02434299999731593</v>
      </c>
      <c r="O26">
        <f t="shared" si="4"/>
        <v>0.22739353266112913</v>
      </c>
      <c r="Q26" s="2">
        <f t="shared" si="5"/>
        <v>19688.809999999998</v>
      </c>
      <c r="R26" s="2"/>
      <c r="S26" s="2"/>
      <c r="T26" s="2"/>
    </row>
    <row r="27" spans="1:20" ht="12.75">
      <c r="A27" s="56" t="s">
        <v>82</v>
      </c>
      <c r="B27" s="61" t="s">
        <v>38</v>
      </c>
      <c r="C27" s="57">
        <v>35185.595</v>
      </c>
      <c r="D27" s="57" t="s">
        <v>75</v>
      </c>
      <c r="E27">
        <f t="shared" si="0"/>
        <v>-3570.5054460592914</v>
      </c>
      <c r="F27">
        <f t="shared" si="1"/>
        <v>-3570.5</v>
      </c>
      <c r="G27">
        <f t="shared" si="2"/>
        <v>-0.015278499995474704</v>
      </c>
      <c r="I27">
        <f t="shared" si="3"/>
        <v>-0.015278499995474704</v>
      </c>
      <c r="O27">
        <f t="shared" si="4"/>
        <v>0.2186681350991273</v>
      </c>
      <c r="Q27" s="2">
        <f t="shared" si="5"/>
        <v>20167.095</v>
      </c>
      <c r="R27" s="2"/>
      <c r="S27" s="2"/>
      <c r="T27" s="2"/>
    </row>
    <row r="28" spans="1:20" ht="12.75">
      <c r="A28" s="56" t="s">
        <v>104</v>
      </c>
      <c r="B28" s="61" t="s">
        <v>39</v>
      </c>
      <c r="C28" s="57">
        <v>35248.732</v>
      </c>
      <c r="D28" s="57" t="s">
        <v>75</v>
      </c>
      <c r="E28">
        <f t="shared" si="0"/>
        <v>-3548.000105509933</v>
      </c>
      <c r="F28">
        <f t="shared" si="1"/>
        <v>-3548</v>
      </c>
      <c r="G28">
        <f t="shared" si="2"/>
        <v>-0.0002959999910672195</v>
      </c>
      <c r="I28">
        <f t="shared" si="3"/>
        <v>-0.0002959999910672195</v>
      </c>
      <c r="O28">
        <f t="shared" si="4"/>
        <v>0.21751668967305668</v>
      </c>
      <c r="Q28" s="2">
        <f t="shared" si="5"/>
        <v>20230.232000000004</v>
      </c>
      <c r="R28" s="2"/>
      <c r="S28" s="2"/>
      <c r="T28" s="2"/>
    </row>
    <row r="29" spans="1:20" ht="12.75">
      <c r="A29" s="56" t="s">
        <v>82</v>
      </c>
      <c r="B29" s="61" t="s">
        <v>39</v>
      </c>
      <c r="C29" s="57">
        <v>35310.465</v>
      </c>
      <c r="D29" s="57" t="s">
        <v>75</v>
      </c>
      <c r="E29">
        <f t="shared" si="0"/>
        <v>-3525.995224249605</v>
      </c>
      <c r="F29">
        <f t="shared" si="1"/>
        <v>-3526</v>
      </c>
      <c r="G29">
        <f t="shared" si="2"/>
        <v>0.013398000002780464</v>
      </c>
      <c r="I29">
        <f t="shared" si="3"/>
        <v>0.013398000002780464</v>
      </c>
      <c r="O29">
        <f t="shared" si="4"/>
        <v>0.21639083192312097</v>
      </c>
      <c r="Q29" s="2">
        <f t="shared" si="5"/>
        <v>20291.964999999997</v>
      </c>
      <c r="R29" s="2"/>
      <c r="S29" s="2"/>
      <c r="T29" s="2"/>
    </row>
    <row r="30" spans="1:20" ht="12.75">
      <c r="A30" s="56" t="s">
        <v>82</v>
      </c>
      <c r="B30" s="61" t="s">
        <v>38</v>
      </c>
      <c r="C30" s="57">
        <v>35317.47</v>
      </c>
      <c r="D30" s="57" t="s">
        <v>75</v>
      </c>
      <c r="E30">
        <f t="shared" si="0"/>
        <v>-3523.498274591744</v>
      </c>
      <c r="F30">
        <f t="shared" si="1"/>
        <v>-3523.5</v>
      </c>
      <c r="G30">
        <f t="shared" si="2"/>
        <v>0.004840500005229842</v>
      </c>
      <c r="I30">
        <f t="shared" si="3"/>
        <v>0.004840500005229842</v>
      </c>
      <c r="O30">
        <f t="shared" si="4"/>
        <v>0.21626289354244646</v>
      </c>
      <c r="Q30" s="2">
        <f t="shared" si="5"/>
        <v>20298.97</v>
      </c>
      <c r="R30" s="2"/>
      <c r="S30" s="2"/>
      <c r="T30" s="2"/>
    </row>
    <row r="31" spans="1:20" ht="12.75">
      <c r="A31" s="56" t="s">
        <v>82</v>
      </c>
      <c r="B31" s="61" t="s">
        <v>39</v>
      </c>
      <c r="C31" s="57">
        <v>35369.352</v>
      </c>
      <c r="D31" s="57" t="s">
        <v>75</v>
      </c>
      <c r="E31">
        <f t="shared" si="0"/>
        <v>-3505.00480676176</v>
      </c>
      <c r="F31">
        <f t="shared" si="1"/>
        <v>-3505</v>
      </c>
      <c r="G31">
        <f t="shared" si="2"/>
        <v>-0.013484999995853286</v>
      </c>
      <c r="I31">
        <f t="shared" si="3"/>
        <v>-0.013484999995853286</v>
      </c>
      <c r="O31">
        <f t="shared" si="4"/>
        <v>0.21531614952545505</v>
      </c>
      <c r="Q31" s="2">
        <f t="shared" si="5"/>
        <v>20350.852</v>
      </c>
      <c r="R31" s="2"/>
      <c r="S31" s="2"/>
      <c r="T31" s="2"/>
    </row>
    <row r="32" spans="1:20" ht="12.75">
      <c r="A32" s="56" t="s">
        <v>82</v>
      </c>
      <c r="B32" s="61" t="s">
        <v>39</v>
      </c>
      <c r="C32" s="57">
        <v>35428.282</v>
      </c>
      <c r="D32" s="57" t="s">
        <v>75</v>
      </c>
      <c r="E32">
        <f t="shared" si="0"/>
        <v>-3483.999061817058</v>
      </c>
      <c r="F32">
        <f t="shared" si="1"/>
        <v>-3484</v>
      </c>
      <c r="G32">
        <f t="shared" si="2"/>
        <v>0.0026320000033592805</v>
      </c>
      <c r="I32">
        <f t="shared" si="3"/>
        <v>0.0026320000033592805</v>
      </c>
      <c r="O32">
        <f t="shared" si="4"/>
        <v>0.21424146712778916</v>
      </c>
      <c r="Q32" s="2">
        <f t="shared" si="5"/>
        <v>20409.782</v>
      </c>
      <c r="R32" s="2"/>
      <c r="S32" s="2"/>
      <c r="T32" s="2"/>
    </row>
    <row r="33" spans="1:20" ht="12.75">
      <c r="A33" s="56" t="s">
        <v>82</v>
      </c>
      <c r="B33" s="61" t="s">
        <v>38</v>
      </c>
      <c r="C33" s="57">
        <v>36815.575</v>
      </c>
      <c r="D33" s="57" t="s">
        <v>75</v>
      </c>
      <c r="E33">
        <f t="shared" si="0"/>
        <v>-2989.495024457987</v>
      </c>
      <c r="F33">
        <f t="shared" si="1"/>
        <v>-2989.5</v>
      </c>
      <c r="G33">
        <f t="shared" si="2"/>
        <v>0.013958499999716878</v>
      </c>
      <c r="I33">
        <f t="shared" si="3"/>
        <v>0.013958499999716878</v>
      </c>
      <c r="O33">
        <f t="shared" si="4"/>
        <v>0.18893525543037037</v>
      </c>
      <c r="Q33" s="2">
        <f t="shared" si="5"/>
        <v>21797.074999999997</v>
      </c>
      <c r="R33" s="2"/>
      <c r="S33" s="2"/>
      <c r="T33" s="2"/>
    </row>
    <row r="34" spans="1:20" ht="12.75">
      <c r="A34" s="56" t="s">
        <v>82</v>
      </c>
      <c r="B34" s="61" t="s">
        <v>38</v>
      </c>
      <c r="C34" s="57">
        <v>36818.357</v>
      </c>
      <c r="D34" s="57" t="s">
        <v>75</v>
      </c>
      <c r="E34">
        <f t="shared" si="0"/>
        <v>-2988.503373644542</v>
      </c>
      <c r="F34">
        <f t="shared" si="1"/>
        <v>-2988.5</v>
      </c>
      <c r="G34">
        <f t="shared" si="2"/>
        <v>-0.009464499991736375</v>
      </c>
      <c r="I34">
        <f t="shared" si="3"/>
        <v>-0.009464499991736375</v>
      </c>
      <c r="O34">
        <f t="shared" si="4"/>
        <v>0.1888840800781006</v>
      </c>
      <c r="Q34" s="2">
        <f t="shared" si="5"/>
        <v>21799.857000000004</v>
      </c>
      <c r="R34" s="2"/>
      <c r="S34" s="2"/>
      <c r="T34" s="2"/>
    </row>
    <row r="35" spans="1:20" ht="12.75">
      <c r="A35" s="56" t="s">
        <v>126</v>
      </c>
      <c r="B35" s="61" t="s">
        <v>38</v>
      </c>
      <c r="C35" s="57">
        <v>36818.374</v>
      </c>
      <c r="D35" s="57" t="s">
        <v>75</v>
      </c>
      <c r="E35">
        <f t="shared" si="0"/>
        <v>-2988.4973139522963</v>
      </c>
      <c r="F35">
        <f t="shared" si="1"/>
        <v>-2988.5</v>
      </c>
      <c r="G35">
        <f t="shared" si="2"/>
        <v>0.007535500008089002</v>
      </c>
      <c r="I35">
        <f t="shared" si="3"/>
        <v>0.007535500008089002</v>
      </c>
      <c r="O35">
        <f t="shared" si="4"/>
        <v>0.1888840800781006</v>
      </c>
      <c r="Q35" s="2">
        <f t="shared" si="5"/>
        <v>21799.874000000003</v>
      </c>
      <c r="R35" s="2"/>
      <c r="S35" s="2"/>
      <c r="T35" s="2"/>
    </row>
    <row r="36" spans="1:20" ht="12.75">
      <c r="A36" s="56" t="s">
        <v>126</v>
      </c>
      <c r="B36" s="61" t="s">
        <v>39</v>
      </c>
      <c r="C36" s="57">
        <v>36839.439</v>
      </c>
      <c r="D36" s="57" t="s">
        <v>75</v>
      </c>
      <c r="E36">
        <f t="shared" si="0"/>
        <v>-2980.9886423544676</v>
      </c>
      <c r="F36">
        <f t="shared" si="1"/>
        <v>-2981</v>
      </c>
      <c r="G36">
        <f t="shared" si="2"/>
        <v>0.031863000003795605</v>
      </c>
      <c r="I36">
        <f t="shared" si="3"/>
        <v>0.031863000003795605</v>
      </c>
      <c r="O36">
        <f t="shared" si="4"/>
        <v>0.18850026493607705</v>
      </c>
      <c r="Q36" s="2">
        <f t="shared" si="5"/>
        <v>21820.939</v>
      </c>
      <c r="R36" s="2"/>
      <c r="S36" s="2"/>
      <c r="T36" s="2"/>
    </row>
    <row r="37" spans="1:20" ht="12.75">
      <c r="A37" s="56" t="s">
        <v>82</v>
      </c>
      <c r="B37" s="61" t="s">
        <v>38</v>
      </c>
      <c r="C37" s="57">
        <v>36846.403</v>
      </c>
      <c r="D37" s="57" t="s">
        <v>75</v>
      </c>
      <c r="E37">
        <f t="shared" si="0"/>
        <v>-2978.5063072484963</v>
      </c>
      <c r="F37">
        <f t="shared" si="1"/>
        <v>-2978.5</v>
      </c>
      <c r="G37">
        <f t="shared" si="2"/>
        <v>-0.017694499998469837</v>
      </c>
      <c r="I37">
        <f t="shared" si="3"/>
        <v>-0.017694499998469837</v>
      </c>
      <c r="O37">
        <f t="shared" si="4"/>
        <v>0.18837232655540254</v>
      </c>
      <c r="Q37" s="2">
        <f t="shared" si="5"/>
        <v>21827.903</v>
      </c>
      <c r="R37" s="2"/>
      <c r="S37" s="2"/>
      <c r="T37" s="2"/>
    </row>
    <row r="38" spans="1:20" ht="12.75">
      <c r="A38" s="56" t="s">
        <v>126</v>
      </c>
      <c r="B38" s="61" t="s">
        <v>39</v>
      </c>
      <c r="C38" s="57">
        <v>36898.283</v>
      </c>
      <c r="D38" s="57" t="s">
        <v>75</v>
      </c>
      <c r="E38">
        <f t="shared" si="0"/>
        <v>-2960.01355232348</v>
      </c>
      <c r="F38">
        <f t="shared" si="1"/>
        <v>-2960</v>
      </c>
      <c r="G38">
        <f t="shared" si="2"/>
        <v>-0.03801999999268446</v>
      </c>
      <c r="I38">
        <f t="shared" si="3"/>
        <v>-0.03801999999268446</v>
      </c>
      <c r="O38">
        <f t="shared" si="4"/>
        <v>0.18742558253841113</v>
      </c>
      <c r="Q38" s="2">
        <f t="shared" si="5"/>
        <v>21879.783000000003</v>
      </c>
      <c r="R38" s="2"/>
      <c r="S38" s="2"/>
      <c r="T38" s="2"/>
    </row>
    <row r="39" spans="1:20" ht="12.75">
      <c r="A39" s="56" t="s">
        <v>126</v>
      </c>
      <c r="B39" s="61" t="s">
        <v>38</v>
      </c>
      <c r="C39" s="57">
        <v>37194.326</v>
      </c>
      <c r="D39" s="57" t="s">
        <v>75</v>
      </c>
      <c r="E39">
        <f t="shared" si="0"/>
        <v>-2854.4882892882806</v>
      </c>
      <c r="F39">
        <f t="shared" si="1"/>
        <v>-2854.5</v>
      </c>
      <c r="G39">
        <f t="shared" si="2"/>
        <v>0.03285350000078324</v>
      </c>
      <c r="I39">
        <f t="shared" si="3"/>
        <v>0.03285350000078324</v>
      </c>
      <c r="O39">
        <f t="shared" si="4"/>
        <v>0.18202658287394666</v>
      </c>
      <c r="Q39" s="2">
        <f t="shared" si="5"/>
        <v>22175.826</v>
      </c>
      <c r="R39" s="2"/>
      <c r="S39" s="2"/>
      <c r="T39" s="2"/>
    </row>
    <row r="40" spans="1:20" ht="12.75">
      <c r="A40" s="56" t="s">
        <v>126</v>
      </c>
      <c r="B40" s="61" t="s">
        <v>38</v>
      </c>
      <c r="C40" s="57">
        <v>38288.427</v>
      </c>
      <c r="D40" s="57" t="s">
        <v>75</v>
      </c>
      <c r="E40">
        <f t="shared" si="0"/>
        <v>-2464.493268929496</v>
      </c>
      <c r="F40">
        <f t="shared" si="1"/>
        <v>-2464.5</v>
      </c>
      <c r="G40">
        <f t="shared" si="2"/>
        <v>0.01888350000808714</v>
      </c>
      <c r="I40">
        <f t="shared" si="3"/>
        <v>0.01888350000808714</v>
      </c>
      <c r="O40">
        <f t="shared" si="4"/>
        <v>0.16206819548872256</v>
      </c>
      <c r="Q40" s="2">
        <f t="shared" si="5"/>
        <v>23269.927000000003</v>
      </c>
      <c r="R40" s="2"/>
      <c r="S40" s="2"/>
      <c r="T40" s="2"/>
    </row>
    <row r="41" spans="1:20" ht="12.75">
      <c r="A41" s="56" t="s">
        <v>147</v>
      </c>
      <c r="B41" s="61" t="s">
        <v>39</v>
      </c>
      <c r="C41" s="57">
        <v>44871.344</v>
      </c>
      <c r="D41" s="57" t="s">
        <v>75</v>
      </c>
      <c r="E41">
        <f t="shared" si="0"/>
        <v>-117.99614532282644</v>
      </c>
      <c r="F41">
        <f t="shared" si="1"/>
        <v>-118</v>
      </c>
      <c r="G41">
        <f t="shared" si="2"/>
        <v>0.010814000001118984</v>
      </c>
      <c r="I41">
        <f t="shared" si="3"/>
        <v>0.010814000001118984</v>
      </c>
      <c r="O41">
        <f t="shared" si="4"/>
        <v>0.04198523138762424</v>
      </c>
      <c r="Q41" s="2">
        <f t="shared" si="5"/>
        <v>29852.843999999997</v>
      </c>
      <c r="R41" s="2"/>
      <c r="S41" s="2"/>
      <c r="T41" s="2"/>
    </row>
    <row r="42" spans="1:33" ht="12.75">
      <c r="A42" t="s">
        <v>32</v>
      </c>
      <c r="C42" s="13">
        <v>44885.359</v>
      </c>
      <c r="D42" s="13"/>
      <c r="E42">
        <f t="shared" si="0"/>
        <v>-113.00046374468317</v>
      </c>
      <c r="F42">
        <f t="shared" si="1"/>
        <v>-113</v>
      </c>
      <c r="G42">
        <f t="shared" si="2"/>
        <v>-0.0013010000038775615</v>
      </c>
      <c r="I42">
        <f t="shared" si="3"/>
        <v>-0.0013010000038775615</v>
      </c>
      <c r="O42">
        <f t="shared" si="4"/>
        <v>0.041729354626275215</v>
      </c>
      <c r="Q42" s="2">
        <f t="shared" si="5"/>
        <v>29866.858999999997</v>
      </c>
      <c r="R42" s="2"/>
      <c r="S42" s="2"/>
      <c r="T42" s="2"/>
      <c r="AD42">
        <v>20</v>
      </c>
      <c r="AE42" t="s">
        <v>31</v>
      </c>
      <c r="AG42" t="s">
        <v>33</v>
      </c>
    </row>
    <row r="43" spans="1:20" ht="12.75">
      <c r="A43" t="s">
        <v>42</v>
      </c>
      <c r="B43" s="5" t="s">
        <v>38</v>
      </c>
      <c r="C43" s="13">
        <v>45178.5261</v>
      </c>
      <c r="D43" s="13"/>
      <c r="E43">
        <f t="shared" si="0"/>
        <v>-8.500322411270705</v>
      </c>
      <c r="F43">
        <f t="shared" si="1"/>
        <v>-8.5</v>
      </c>
      <c r="G43">
        <f t="shared" si="2"/>
        <v>-0.0009044999969773926</v>
      </c>
      <c r="J43">
        <f aca="true" t="shared" si="6" ref="J43:J50">+G43</f>
        <v>-0.0009044999969773926</v>
      </c>
      <c r="O43">
        <f t="shared" si="4"/>
        <v>0.036381530314080555</v>
      </c>
      <c r="Q43" s="2">
        <f t="shared" si="5"/>
        <v>30160.026100000003</v>
      </c>
      <c r="R43" s="2"/>
      <c r="S43" s="2"/>
      <c r="T43" s="2"/>
    </row>
    <row r="44" spans="1:20" ht="12.75">
      <c r="A44" t="s">
        <v>42</v>
      </c>
      <c r="B44" s="5" t="s">
        <v>38</v>
      </c>
      <c r="C44" s="13">
        <v>45192.555</v>
      </c>
      <c r="D44" s="13"/>
      <c r="E44">
        <f t="shared" si="0"/>
        <v>-3.499686143585753</v>
      </c>
      <c r="F44">
        <f t="shared" si="1"/>
        <v>-3.5</v>
      </c>
      <c r="G44">
        <f t="shared" si="2"/>
        <v>0.0008805000034044497</v>
      </c>
      <c r="J44">
        <f t="shared" si="6"/>
        <v>0.0008805000034044497</v>
      </c>
      <c r="O44">
        <f t="shared" si="4"/>
        <v>0.03612565355273153</v>
      </c>
      <c r="Q44" s="2">
        <f t="shared" si="5"/>
        <v>30174.055</v>
      </c>
      <c r="R44" s="2"/>
      <c r="S44" s="2"/>
      <c r="T44" s="2"/>
    </row>
    <row r="45" spans="1:20" ht="12.75">
      <c r="A45" t="s">
        <v>42</v>
      </c>
      <c r="B45" s="5" t="s">
        <v>38</v>
      </c>
      <c r="C45" s="13">
        <v>45195.3592</v>
      </c>
      <c r="D45" s="13"/>
      <c r="E45">
        <f t="shared" si="0"/>
        <v>-2.500122084975457</v>
      </c>
      <c r="F45">
        <f t="shared" si="1"/>
        <v>-2.5</v>
      </c>
      <c r="G45">
        <f t="shared" si="2"/>
        <v>-0.00034249999589519575</v>
      </c>
      <c r="J45">
        <f t="shared" si="6"/>
        <v>-0.00034249999589519575</v>
      </c>
      <c r="O45">
        <f t="shared" si="4"/>
        <v>0.036074478200461724</v>
      </c>
      <c r="Q45" s="2">
        <f t="shared" si="5"/>
        <v>30176.8592</v>
      </c>
      <c r="R45" s="2"/>
      <c r="S45" s="2"/>
      <c r="T45" s="2"/>
    </row>
    <row r="46" spans="1:20" ht="12.75">
      <c r="A46" t="s">
        <v>15</v>
      </c>
      <c r="C46" s="13">
        <v>45202.3731</v>
      </c>
      <c r="D46" s="13" t="s">
        <v>17</v>
      </c>
      <c r="E46">
        <f t="shared" si="0"/>
        <v>0</v>
      </c>
      <c r="F46">
        <f t="shared" si="1"/>
        <v>0</v>
      </c>
      <c r="G46">
        <f t="shared" si="2"/>
        <v>0</v>
      </c>
      <c r="J46">
        <f t="shared" si="6"/>
        <v>0</v>
      </c>
      <c r="O46">
        <f t="shared" si="4"/>
        <v>0.03594653981978721</v>
      </c>
      <c r="Q46" s="2">
        <f t="shared" si="5"/>
        <v>30183.873099999997</v>
      </c>
      <c r="R46" s="2"/>
      <c r="S46" s="2"/>
      <c r="T46" s="2"/>
    </row>
    <row r="47" spans="1:20" ht="12.75">
      <c r="A47" t="s">
        <v>42</v>
      </c>
      <c r="B47" s="5" t="s">
        <v>39</v>
      </c>
      <c r="C47" s="13">
        <v>45202.3736</v>
      </c>
      <c r="D47" s="13"/>
      <c r="E47">
        <f t="shared" si="0"/>
        <v>0.0001782262432156765</v>
      </c>
      <c r="F47">
        <f t="shared" si="1"/>
        <v>0</v>
      </c>
      <c r="G47">
        <f t="shared" si="2"/>
        <v>0.0005000000019208528</v>
      </c>
      <c r="J47">
        <f t="shared" si="6"/>
        <v>0.0005000000019208528</v>
      </c>
      <c r="O47">
        <f t="shared" si="4"/>
        <v>0.03594653981978721</v>
      </c>
      <c r="Q47" s="2">
        <f t="shared" si="5"/>
        <v>30183.8736</v>
      </c>
      <c r="R47" s="2"/>
      <c r="S47" s="2"/>
      <c r="T47" s="2"/>
    </row>
    <row r="48" spans="1:20" ht="12.75">
      <c r="A48" t="s">
        <v>42</v>
      </c>
      <c r="B48" s="5" t="s">
        <v>39</v>
      </c>
      <c r="C48" s="13">
        <v>45216.4002</v>
      </c>
      <c r="D48" s="13"/>
      <c r="E48">
        <f t="shared" si="0"/>
        <v>4.999994653212487</v>
      </c>
      <c r="F48">
        <f t="shared" si="1"/>
        <v>5</v>
      </c>
      <c r="G48">
        <f t="shared" si="2"/>
        <v>-1.4999997802078724E-05</v>
      </c>
      <c r="J48">
        <f t="shared" si="6"/>
        <v>-1.4999997802078724E-05</v>
      </c>
      <c r="O48">
        <f t="shared" si="4"/>
        <v>0.03569066305843818</v>
      </c>
      <c r="Q48" s="2">
        <f t="shared" si="5"/>
        <v>30197.900199999996</v>
      </c>
      <c r="R48" s="2"/>
      <c r="S48" s="2"/>
      <c r="T48" s="2"/>
    </row>
    <row r="49" spans="1:20" ht="12.75">
      <c r="A49" t="s">
        <v>42</v>
      </c>
      <c r="B49" s="5" t="s">
        <v>39</v>
      </c>
      <c r="C49" s="13">
        <v>45230.4288</v>
      </c>
      <c r="D49" s="13"/>
      <c r="E49">
        <f t="shared" si="0"/>
        <v>10.000523985154622</v>
      </c>
      <c r="F49">
        <f t="shared" si="1"/>
        <v>10</v>
      </c>
      <c r="G49">
        <f t="shared" si="2"/>
        <v>0.0014700000028824434</v>
      </c>
      <c r="J49">
        <f t="shared" si="6"/>
        <v>0.0014700000028824434</v>
      </c>
      <c r="O49">
        <f t="shared" si="4"/>
        <v>0.035434786297089155</v>
      </c>
      <c r="Q49" s="2">
        <f t="shared" si="5"/>
        <v>30211.9288</v>
      </c>
      <c r="R49" s="2"/>
      <c r="S49" s="2"/>
      <c r="T49" s="2"/>
    </row>
    <row r="50" spans="1:20" ht="12.75">
      <c r="A50" t="s">
        <v>42</v>
      </c>
      <c r="B50" s="5" t="s">
        <v>39</v>
      </c>
      <c r="C50" s="13">
        <v>45261.287</v>
      </c>
      <c r="D50" s="13"/>
      <c r="E50">
        <f t="shared" si="0"/>
        <v>21.000006059692087</v>
      </c>
      <c r="F50">
        <f t="shared" si="1"/>
        <v>21</v>
      </c>
      <c r="G50">
        <f t="shared" si="2"/>
        <v>1.6999998479150236E-05</v>
      </c>
      <c r="J50">
        <f t="shared" si="6"/>
        <v>1.6999998479150236E-05</v>
      </c>
      <c r="O50">
        <f t="shared" si="4"/>
        <v>0.034871857422121295</v>
      </c>
      <c r="Q50" s="2">
        <f t="shared" si="5"/>
        <v>30242.786999999997</v>
      </c>
      <c r="R50" s="2"/>
      <c r="S50" s="2"/>
      <c r="T50" s="2"/>
    </row>
    <row r="51" spans="1:20" ht="12.75">
      <c r="A51" s="56" t="s">
        <v>183</v>
      </c>
      <c r="B51" s="61" t="s">
        <v>39</v>
      </c>
      <c r="C51" s="57">
        <v>45620.361</v>
      </c>
      <c r="D51" s="57" t="s">
        <v>75</v>
      </c>
      <c r="E51">
        <f t="shared" si="0"/>
        <v>148.99282568083316</v>
      </c>
      <c r="F51">
        <f t="shared" si="1"/>
        <v>149</v>
      </c>
      <c r="G51">
        <f t="shared" si="2"/>
        <v>-0.02012700000341283</v>
      </c>
      <c r="I51">
        <f>+G51</f>
        <v>-0.02012700000341283</v>
      </c>
      <c r="O51">
        <f t="shared" si="4"/>
        <v>0.028321412331586207</v>
      </c>
      <c r="Q51" s="2">
        <f t="shared" si="5"/>
        <v>30601.860999999997</v>
      </c>
      <c r="R51" s="2"/>
      <c r="S51" s="2"/>
      <c r="T51" s="2"/>
    </row>
    <row r="52" spans="1:20" ht="12.75">
      <c r="A52" t="s">
        <v>41</v>
      </c>
      <c r="B52" s="5" t="s">
        <v>38</v>
      </c>
      <c r="C52" s="13">
        <v>46320.324</v>
      </c>
      <c r="D52" s="13"/>
      <c r="E52">
        <f t="shared" si="0"/>
        <v>398.4963764822643</v>
      </c>
      <c r="F52">
        <f t="shared" si="1"/>
        <v>398.5</v>
      </c>
      <c r="G52">
        <f t="shared" si="2"/>
        <v>-0.010165499996219296</v>
      </c>
      <c r="J52">
        <f>+G52</f>
        <v>-0.010165499996219296</v>
      </c>
      <c r="O52">
        <f t="shared" si="4"/>
        <v>0.015553161940269768</v>
      </c>
      <c r="Q52" s="2">
        <f t="shared" si="5"/>
        <v>31301.824</v>
      </c>
      <c r="R52" s="2"/>
      <c r="S52" s="2"/>
      <c r="T52" s="2"/>
    </row>
    <row r="53" spans="1:20" ht="12.75">
      <c r="A53" t="s">
        <v>41</v>
      </c>
      <c r="B53" s="5" t="s">
        <v>39</v>
      </c>
      <c r="C53" s="13">
        <v>46327.3377</v>
      </c>
      <c r="D53" s="13"/>
      <c r="E53">
        <f aca="true" t="shared" si="7" ref="E53:E94">+(C53-C$7)/C$8</f>
        <v>400.99642727674194</v>
      </c>
      <c r="F53">
        <f aca="true" t="shared" si="8" ref="F53:F95">ROUND(2*E53,0)/2</f>
        <v>401</v>
      </c>
      <c r="G53">
        <f t="shared" si="2"/>
        <v>-0.010023000002547633</v>
      </c>
      <c r="J53">
        <f>+G53</f>
        <v>-0.010023000002547633</v>
      </c>
      <c r="O53">
        <f aca="true" t="shared" si="9" ref="O53:O94">+C$11+C$12*F53</f>
        <v>0.015425223559595254</v>
      </c>
      <c r="Q53" s="2">
        <f aca="true" t="shared" si="10" ref="Q53:Q94">+C53-15018.5</f>
        <v>31308.837699999996</v>
      </c>
      <c r="R53" s="2"/>
      <c r="S53" s="2"/>
      <c r="T53" s="2"/>
    </row>
    <row r="54" spans="1:20" ht="12.75">
      <c r="A54" s="56" t="s">
        <v>195</v>
      </c>
      <c r="B54" s="61" t="s">
        <v>38</v>
      </c>
      <c r="C54" s="57">
        <v>46693.445</v>
      </c>
      <c r="D54" s="57" t="s">
        <v>75</v>
      </c>
      <c r="E54">
        <f t="shared" si="7"/>
        <v>531.4962841610703</v>
      </c>
      <c r="F54">
        <f t="shared" si="8"/>
        <v>531.5</v>
      </c>
      <c r="G54">
        <f t="shared" si="2"/>
        <v>-0.010424499996588565</v>
      </c>
      <c r="I54">
        <f>+G54</f>
        <v>-0.010424499996588565</v>
      </c>
      <c r="O54">
        <f t="shared" si="9"/>
        <v>0.008746840088385652</v>
      </c>
      <c r="Q54" s="2">
        <f t="shared" si="10"/>
        <v>31674.945</v>
      </c>
      <c r="R54" s="2"/>
      <c r="S54" s="2"/>
      <c r="T54" s="2"/>
    </row>
    <row r="55" spans="1:20" ht="12.75">
      <c r="A55" s="56" t="s">
        <v>200</v>
      </c>
      <c r="B55" s="61" t="s">
        <v>38</v>
      </c>
      <c r="C55" s="57">
        <v>47069.3642</v>
      </c>
      <c r="D55" s="57" t="s">
        <v>75</v>
      </c>
      <c r="E55">
        <f t="shared" si="7"/>
        <v>665.4936171835785</v>
      </c>
      <c r="F55">
        <f t="shared" si="8"/>
        <v>665.5</v>
      </c>
      <c r="G55">
        <f t="shared" si="2"/>
        <v>-0.017906499990203883</v>
      </c>
      <c r="J55">
        <f>+G55</f>
        <v>-0.017906499990203883</v>
      </c>
      <c r="O55">
        <f t="shared" si="9"/>
        <v>0.0018893428842317317</v>
      </c>
      <c r="Q55" s="2">
        <f t="shared" si="10"/>
        <v>32050.864200000004</v>
      </c>
      <c r="R55" s="2"/>
      <c r="S55" s="2"/>
      <c r="T55" s="2"/>
    </row>
    <row r="56" spans="1:20" ht="12.75">
      <c r="A56" s="56" t="s">
        <v>200</v>
      </c>
      <c r="B56" s="61" t="s">
        <v>39</v>
      </c>
      <c r="C56" s="57">
        <v>47076.3748</v>
      </c>
      <c r="D56" s="57" t="s">
        <v>75</v>
      </c>
      <c r="E56">
        <f t="shared" si="7"/>
        <v>667.9925629753519</v>
      </c>
      <c r="F56">
        <f t="shared" si="8"/>
        <v>668</v>
      </c>
      <c r="G56">
        <f t="shared" si="2"/>
        <v>-0.020863999998255167</v>
      </c>
      <c r="J56">
        <f>+G56</f>
        <v>-0.020863999998255167</v>
      </c>
      <c r="O56">
        <f t="shared" si="9"/>
        <v>0.001761404503557218</v>
      </c>
      <c r="Q56" s="2">
        <f t="shared" si="10"/>
        <v>32057.874799999998</v>
      </c>
      <c r="R56" s="2"/>
      <c r="S56" s="2"/>
      <c r="T56" s="2"/>
    </row>
    <row r="57" spans="1:33" ht="12.75">
      <c r="A57" t="s">
        <v>34</v>
      </c>
      <c r="C57" s="13">
        <v>47362.533</v>
      </c>
      <c r="D57" s="13"/>
      <c r="E57">
        <f t="shared" si="7"/>
        <v>769.9943644862133</v>
      </c>
      <c r="F57">
        <f t="shared" si="8"/>
        <v>770</v>
      </c>
      <c r="G57">
        <f t="shared" si="2"/>
        <v>-0.015809999997145496</v>
      </c>
      <c r="I57">
        <f>+G57</f>
        <v>-0.015809999997145496</v>
      </c>
      <c r="O57">
        <f t="shared" si="9"/>
        <v>-0.0034584814279629283</v>
      </c>
      <c r="Q57" s="2">
        <f t="shared" si="10"/>
        <v>32344.033000000003</v>
      </c>
      <c r="R57" s="2"/>
      <c r="S57" s="2"/>
      <c r="T57" s="2"/>
      <c r="AD57">
        <v>7</v>
      </c>
      <c r="AE57" t="s">
        <v>31</v>
      </c>
      <c r="AG57" t="s">
        <v>33</v>
      </c>
    </row>
    <row r="58" spans="1:20" ht="12.75">
      <c r="A58" s="56" t="s">
        <v>212</v>
      </c>
      <c r="B58" s="61" t="s">
        <v>38</v>
      </c>
      <c r="C58" s="57">
        <v>47759.487</v>
      </c>
      <c r="D58" s="57" t="s">
        <v>75</v>
      </c>
      <c r="E58">
        <f t="shared" si="7"/>
        <v>911.4896042415007</v>
      </c>
      <c r="F58">
        <f t="shared" si="8"/>
        <v>911.5</v>
      </c>
      <c r="G58">
        <f t="shared" si="2"/>
        <v>-0.02916449999611359</v>
      </c>
      <c r="I58">
        <f>+G58</f>
        <v>-0.02916449999611359</v>
      </c>
      <c r="O58">
        <f t="shared" si="9"/>
        <v>-0.01069979377414039</v>
      </c>
      <c r="Q58" s="2">
        <f t="shared" si="10"/>
        <v>32740.987</v>
      </c>
      <c r="R58" s="2"/>
      <c r="S58" s="2"/>
      <c r="T58" s="2"/>
    </row>
    <row r="59" spans="1:20" ht="12.75">
      <c r="A59" s="56" t="s">
        <v>217</v>
      </c>
      <c r="B59" s="61" t="s">
        <v>38</v>
      </c>
      <c r="C59" s="57">
        <v>47759.4885</v>
      </c>
      <c r="D59" s="57" t="s">
        <v>75</v>
      </c>
      <c r="E59">
        <f t="shared" si="7"/>
        <v>911.4901389202278</v>
      </c>
      <c r="F59">
        <f t="shared" si="8"/>
        <v>911.5</v>
      </c>
      <c r="G59">
        <f t="shared" si="2"/>
        <v>-0.02766449999762699</v>
      </c>
      <c r="J59">
        <f>+G59</f>
        <v>-0.02766449999762699</v>
      </c>
      <c r="O59">
        <f t="shared" si="9"/>
        <v>-0.01069979377414039</v>
      </c>
      <c r="Q59" s="2">
        <f t="shared" si="10"/>
        <v>32740.9885</v>
      </c>
      <c r="R59" s="2"/>
      <c r="S59" s="2"/>
      <c r="T59" s="2"/>
    </row>
    <row r="60" spans="1:20" ht="12.75">
      <c r="A60" s="56" t="s">
        <v>220</v>
      </c>
      <c r="B60" s="61" t="s">
        <v>39</v>
      </c>
      <c r="C60" s="57">
        <v>48187.306</v>
      </c>
      <c r="D60" s="57" t="s">
        <v>75</v>
      </c>
      <c r="E60">
        <f t="shared" si="7"/>
        <v>1063.9867499482252</v>
      </c>
      <c r="F60">
        <f t="shared" si="8"/>
        <v>1064</v>
      </c>
      <c r="G60">
        <f t="shared" si="2"/>
        <v>-0.037171999996644445</v>
      </c>
      <c r="I60">
        <f>+G60</f>
        <v>-0.037171999996644445</v>
      </c>
      <c r="O60">
        <f t="shared" si="9"/>
        <v>-0.01850403499528571</v>
      </c>
      <c r="Q60" s="2">
        <f t="shared" si="10"/>
        <v>33168.806</v>
      </c>
      <c r="R60" s="2"/>
      <c r="S60" s="2"/>
      <c r="T60" s="2"/>
    </row>
    <row r="61" spans="1:20" ht="12.75">
      <c r="A61" s="56" t="s">
        <v>212</v>
      </c>
      <c r="B61" s="61" t="s">
        <v>38</v>
      </c>
      <c r="C61" s="57">
        <v>48494.4993</v>
      </c>
      <c r="D61" s="57" t="s">
        <v>75</v>
      </c>
      <c r="E61">
        <f t="shared" si="7"/>
        <v>1173.4865651276139</v>
      </c>
      <c r="F61">
        <f t="shared" si="8"/>
        <v>1173.5</v>
      </c>
      <c r="G61">
        <f aca="true" t="shared" si="11" ref="G61:G66">+C61-(C$7+F61*C$8)</f>
        <v>-0.03769049999391427</v>
      </c>
      <c r="J61">
        <f>+G61</f>
        <v>-0.03769049999391427</v>
      </c>
      <c r="O61">
        <f t="shared" si="9"/>
        <v>-0.024107736068829398</v>
      </c>
      <c r="Q61" s="2">
        <f t="shared" si="10"/>
        <v>33475.9993</v>
      </c>
      <c r="R61" s="2"/>
      <c r="S61" s="2"/>
      <c r="T61" s="2"/>
    </row>
    <row r="62" spans="1:20" ht="12.75">
      <c r="A62" s="56" t="s">
        <v>212</v>
      </c>
      <c r="B62" s="61" t="s">
        <v>38</v>
      </c>
      <c r="C62" s="57">
        <v>48494.5004</v>
      </c>
      <c r="D62" s="57" t="s">
        <v>75</v>
      </c>
      <c r="E62">
        <f t="shared" si="7"/>
        <v>1173.4869572253453</v>
      </c>
      <c r="F62">
        <f t="shared" si="8"/>
        <v>1173.5</v>
      </c>
      <c r="G62">
        <f t="shared" si="11"/>
        <v>-0.03659049999987474</v>
      </c>
      <c r="J62">
        <f>+G62</f>
        <v>-0.03659049999987474</v>
      </c>
      <c r="O62">
        <f t="shared" si="9"/>
        <v>-0.024107736068829398</v>
      </c>
      <c r="Q62" s="2">
        <f t="shared" si="10"/>
        <v>33476.0004</v>
      </c>
      <c r="R62" s="2"/>
      <c r="S62" s="2"/>
      <c r="T62" s="2"/>
    </row>
    <row r="63" spans="1:20" ht="12.75">
      <c r="A63" t="s">
        <v>40</v>
      </c>
      <c r="B63" s="5" t="s">
        <v>38</v>
      </c>
      <c r="C63" s="13">
        <v>49936.467</v>
      </c>
      <c r="D63" s="13">
        <v>0.002</v>
      </c>
      <c r="E63">
        <f t="shared" si="7"/>
        <v>1687.4795351717012</v>
      </c>
      <c r="F63">
        <f t="shared" si="8"/>
        <v>1687.5</v>
      </c>
      <c r="G63">
        <f t="shared" si="11"/>
        <v>-0.05741249999846332</v>
      </c>
      <c r="J63">
        <f>+G63</f>
        <v>-0.05741249999846332</v>
      </c>
      <c r="O63">
        <f t="shared" si="9"/>
        <v>-0.05041186713550937</v>
      </c>
      <c r="Q63" s="2">
        <f t="shared" si="10"/>
        <v>34917.967</v>
      </c>
      <c r="R63" s="2"/>
      <c r="S63" s="2"/>
      <c r="T63" s="2"/>
    </row>
    <row r="64" spans="1:30" ht="12.75">
      <c r="A64" t="s">
        <v>35</v>
      </c>
      <c r="B64" s="5" t="s">
        <v>38</v>
      </c>
      <c r="C64" s="13">
        <v>50284.3338</v>
      </c>
      <c r="D64" s="13">
        <v>0.0004</v>
      </c>
      <c r="E64">
        <f t="shared" si="7"/>
        <v>1811.4775205022568</v>
      </c>
      <c r="F64">
        <f t="shared" si="8"/>
        <v>1811.5</v>
      </c>
      <c r="G64">
        <f t="shared" si="11"/>
        <v>-0.06306449999829056</v>
      </c>
      <c r="K64">
        <f>+G64</f>
        <v>-0.06306449999829056</v>
      </c>
      <c r="O64">
        <f t="shared" si="9"/>
        <v>-0.05675761081696523</v>
      </c>
      <c r="Q64" s="2">
        <f t="shared" si="10"/>
        <v>35265.8338</v>
      </c>
      <c r="R64" s="2"/>
      <c r="S64" s="2"/>
      <c r="T64" s="2"/>
      <c r="AD64" s="10" t="s">
        <v>36</v>
      </c>
    </row>
    <row r="65" spans="1:30" ht="12.75">
      <c r="A65" t="s">
        <v>35</v>
      </c>
      <c r="B65" s="5" t="s">
        <v>39</v>
      </c>
      <c r="C65" s="13">
        <v>50305.3752</v>
      </c>
      <c r="D65" s="13">
        <v>0.0003</v>
      </c>
      <c r="E65">
        <f t="shared" si="7"/>
        <v>1818.9777798214404</v>
      </c>
      <c r="F65">
        <f t="shared" si="8"/>
        <v>1819</v>
      </c>
      <c r="G65">
        <f t="shared" si="11"/>
        <v>-0.062336999995750375</v>
      </c>
      <c r="K65">
        <f>+G65</f>
        <v>-0.062336999995750375</v>
      </c>
      <c r="O65">
        <f t="shared" si="9"/>
        <v>-0.05714142595898877</v>
      </c>
      <c r="Q65" s="2">
        <f t="shared" si="10"/>
        <v>35286.8752</v>
      </c>
      <c r="R65" s="2"/>
      <c r="S65" s="2"/>
      <c r="T65" s="2"/>
      <c r="AD65" s="10" t="s">
        <v>36</v>
      </c>
    </row>
    <row r="66" spans="1:30" ht="12.75">
      <c r="A66" t="s">
        <v>35</v>
      </c>
      <c r="B66" s="5" t="s">
        <v>38</v>
      </c>
      <c r="C66" s="13">
        <v>50312.3868</v>
      </c>
      <c r="D66" s="13">
        <v>0.001</v>
      </c>
      <c r="E66">
        <f t="shared" si="7"/>
        <v>1821.4770820657002</v>
      </c>
      <c r="F66">
        <f t="shared" si="8"/>
        <v>1821.5</v>
      </c>
      <c r="G66">
        <f t="shared" si="11"/>
        <v>-0.06429449999995995</v>
      </c>
      <c r="K66">
        <f>+G66</f>
        <v>-0.06429449999995995</v>
      </c>
      <c r="O66">
        <f t="shared" si="9"/>
        <v>-0.05726936433966329</v>
      </c>
      <c r="Q66" s="2">
        <f t="shared" si="10"/>
        <v>35293.8868</v>
      </c>
      <c r="R66" s="2"/>
      <c r="S66" s="2"/>
      <c r="T66" s="2"/>
      <c r="AD66" s="10" t="s">
        <v>36</v>
      </c>
    </row>
    <row r="67" spans="1:30" ht="12.75">
      <c r="A67" t="s">
        <v>35</v>
      </c>
      <c r="B67" s="5" t="s">
        <v>38</v>
      </c>
      <c r="C67" s="13">
        <v>50319.352</v>
      </c>
      <c r="D67" s="13">
        <v>0.0005</v>
      </c>
      <c r="E67">
        <f t="shared" si="7"/>
        <v>1823.9598449146533</v>
      </c>
      <c r="F67">
        <f t="shared" si="8"/>
        <v>1824</v>
      </c>
      <c r="O67">
        <f t="shared" si="9"/>
        <v>-0.0573973027203378</v>
      </c>
      <c r="Q67" s="2">
        <f t="shared" si="10"/>
        <v>35300.852</v>
      </c>
      <c r="R67" s="2"/>
      <c r="S67" s="2"/>
      <c r="T67" s="2"/>
      <c r="U67" s="11">
        <v>-0.11265199999616016</v>
      </c>
      <c r="AD67" s="10" t="s">
        <v>36</v>
      </c>
    </row>
    <row r="68" spans="1:20" ht="12.75">
      <c r="A68" s="56" t="s">
        <v>250</v>
      </c>
      <c r="B68" s="61" t="s">
        <v>39</v>
      </c>
      <c r="C68" s="57">
        <v>50364.298</v>
      </c>
      <c r="D68" s="57" t="s">
        <v>75</v>
      </c>
      <c r="E68">
        <f t="shared" si="7"/>
        <v>1839.9809583082497</v>
      </c>
      <c r="F68">
        <f t="shared" si="8"/>
        <v>1840</v>
      </c>
      <c r="G68">
        <f aca="true" t="shared" si="12" ref="G68:G76">+C68-(C$7+F68*C$8)</f>
        <v>-0.05341999999654945</v>
      </c>
      <c r="I68">
        <f>+G68</f>
        <v>-0.05341999999654945</v>
      </c>
      <c r="O68">
        <f t="shared" si="9"/>
        <v>-0.05821610835665468</v>
      </c>
      <c r="Q68" s="2">
        <f t="shared" si="10"/>
        <v>35345.798</v>
      </c>
      <c r="R68" s="2"/>
      <c r="S68" s="2"/>
      <c r="T68" s="2"/>
    </row>
    <row r="69" spans="1:30" ht="12.75">
      <c r="A69" t="s">
        <v>35</v>
      </c>
      <c r="B69" s="5" t="s">
        <v>39</v>
      </c>
      <c r="C69" s="13">
        <v>50622.3782</v>
      </c>
      <c r="D69" s="13">
        <v>0.003</v>
      </c>
      <c r="E69">
        <f t="shared" si="7"/>
        <v>1931.9742869435381</v>
      </c>
      <c r="F69">
        <f t="shared" si="8"/>
        <v>1932</v>
      </c>
      <c r="G69">
        <f t="shared" si="12"/>
        <v>-0.07213599999522557</v>
      </c>
      <c r="K69">
        <f aca="true" t="shared" si="13" ref="K69:K74">+G69</f>
        <v>-0.07213599999522557</v>
      </c>
      <c r="O69">
        <f t="shared" si="9"/>
        <v>-0.06292424076547679</v>
      </c>
      <c r="Q69" s="2">
        <f t="shared" si="10"/>
        <v>35603.8782</v>
      </c>
      <c r="R69" s="2"/>
      <c r="S69" s="2"/>
      <c r="T69" s="2"/>
      <c r="AD69" s="10" t="s">
        <v>36</v>
      </c>
    </row>
    <row r="70" spans="1:30" ht="12.75">
      <c r="A70" t="s">
        <v>35</v>
      </c>
      <c r="B70" s="5" t="s">
        <v>38</v>
      </c>
      <c r="C70" s="13">
        <v>50629.3962</v>
      </c>
      <c r="D70" s="13">
        <v>0.002</v>
      </c>
      <c r="E70">
        <f t="shared" si="7"/>
        <v>1934.4758704837043</v>
      </c>
      <c r="F70">
        <f t="shared" si="8"/>
        <v>1934.5</v>
      </c>
      <c r="G70">
        <f t="shared" si="12"/>
        <v>-0.06769349999376573</v>
      </c>
      <c r="K70">
        <f t="shared" si="13"/>
        <v>-0.06769349999376573</v>
      </c>
      <c r="O70">
        <f t="shared" si="9"/>
        <v>-0.0630521791461513</v>
      </c>
      <c r="Q70" s="2">
        <f t="shared" si="10"/>
        <v>35610.8962</v>
      </c>
      <c r="R70" s="2"/>
      <c r="S70" s="2"/>
      <c r="T70" s="2"/>
      <c r="AD70" s="10" t="s">
        <v>36</v>
      </c>
    </row>
    <row r="71" spans="1:30" ht="12.75">
      <c r="A71" t="s">
        <v>35</v>
      </c>
      <c r="B71" s="5" t="s">
        <v>39</v>
      </c>
      <c r="C71" s="13">
        <v>50653.2405</v>
      </c>
      <c r="D71" s="13">
        <v>0.001</v>
      </c>
      <c r="E71">
        <f t="shared" si="7"/>
        <v>1942.9752304732665</v>
      </c>
      <c r="F71">
        <f t="shared" si="8"/>
        <v>1943</v>
      </c>
      <c r="G71">
        <f t="shared" si="12"/>
        <v>-0.06948900000134017</v>
      </c>
      <c r="K71">
        <f t="shared" si="13"/>
        <v>-0.06948900000134017</v>
      </c>
      <c r="O71">
        <f t="shared" si="9"/>
        <v>-0.06348716964044464</v>
      </c>
      <c r="Q71" s="2">
        <f t="shared" si="10"/>
        <v>35634.7405</v>
      </c>
      <c r="R71" s="2"/>
      <c r="S71" s="2"/>
      <c r="T71" s="2"/>
      <c r="AD71" s="10" t="s">
        <v>36</v>
      </c>
    </row>
    <row r="72" spans="1:30" ht="12.75">
      <c r="A72" t="s">
        <v>35</v>
      </c>
      <c r="B72" s="5" t="s">
        <v>38</v>
      </c>
      <c r="C72" s="13">
        <v>50660.2535</v>
      </c>
      <c r="D72" s="13">
        <v>0.001</v>
      </c>
      <c r="E72">
        <f t="shared" si="7"/>
        <v>1945.4750317510056</v>
      </c>
      <c r="F72">
        <f t="shared" si="8"/>
        <v>1945.5</v>
      </c>
      <c r="G72">
        <f t="shared" si="12"/>
        <v>-0.07004649999726098</v>
      </c>
      <c r="K72">
        <f t="shared" si="13"/>
        <v>-0.07004649999726098</v>
      </c>
      <c r="O72">
        <f t="shared" si="9"/>
        <v>-0.06361510802111915</v>
      </c>
      <c r="Q72" s="2">
        <f t="shared" si="10"/>
        <v>35641.7535</v>
      </c>
      <c r="R72" s="2"/>
      <c r="S72" s="2"/>
      <c r="T72" s="2"/>
      <c r="AD72" s="10" t="s">
        <v>36</v>
      </c>
    </row>
    <row r="73" spans="1:30" ht="12.75">
      <c r="A73" t="s">
        <v>35</v>
      </c>
      <c r="B73" s="5" t="s">
        <v>38</v>
      </c>
      <c r="C73" s="13">
        <v>50682.6993</v>
      </c>
      <c r="D73" s="13">
        <v>0.0007</v>
      </c>
      <c r="E73">
        <f t="shared" si="7"/>
        <v>1953.47589294021</v>
      </c>
      <c r="F73">
        <f t="shared" si="8"/>
        <v>1953.5</v>
      </c>
      <c r="G73">
        <f t="shared" si="12"/>
        <v>-0.06763049999426585</v>
      </c>
      <c r="K73">
        <f t="shared" si="13"/>
        <v>-0.06763049999426585</v>
      </c>
      <c r="O73">
        <f t="shared" si="9"/>
        <v>-0.0640245108392776</v>
      </c>
      <c r="Q73" s="2">
        <f t="shared" si="10"/>
        <v>35664.1993</v>
      </c>
      <c r="R73" s="2"/>
      <c r="S73" s="2"/>
      <c r="T73" s="2"/>
      <c r="AD73" s="10" t="s">
        <v>37</v>
      </c>
    </row>
    <row r="74" spans="1:30" ht="12.75">
      <c r="A74" t="s">
        <v>35</v>
      </c>
      <c r="B74" s="5" t="s">
        <v>39</v>
      </c>
      <c r="C74" s="13">
        <v>50689.7076</v>
      </c>
      <c r="D74" s="13">
        <v>0.0004</v>
      </c>
      <c r="E74">
        <f t="shared" si="7"/>
        <v>1955.9740188912701</v>
      </c>
      <c r="F74">
        <f t="shared" si="8"/>
        <v>1956</v>
      </c>
      <c r="G74">
        <f t="shared" si="12"/>
        <v>-0.07288799999514595</v>
      </c>
      <c r="K74">
        <f t="shared" si="13"/>
        <v>-0.07288799999514595</v>
      </c>
      <c r="O74">
        <f t="shared" si="9"/>
        <v>-0.06415244921995211</v>
      </c>
      <c r="Q74" s="2">
        <f t="shared" si="10"/>
        <v>35671.2076</v>
      </c>
      <c r="R74" s="2"/>
      <c r="S74" s="2"/>
      <c r="T74" s="2"/>
      <c r="AD74" s="10" t="s">
        <v>37</v>
      </c>
    </row>
    <row r="75" spans="1:20" ht="12.75">
      <c r="A75" s="12" t="s">
        <v>45</v>
      </c>
      <c r="B75" s="62"/>
      <c r="C75" s="13">
        <v>53611.5038</v>
      </c>
      <c r="D75" s="13">
        <v>0.0002</v>
      </c>
      <c r="E75">
        <f t="shared" si="7"/>
        <v>2997.4555352258826</v>
      </c>
      <c r="F75">
        <f t="shared" si="8"/>
        <v>2997.5</v>
      </c>
      <c r="G75">
        <f t="shared" si="12"/>
        <v>-0.12474249999650056</v>
      </c>
      <c r="J75">
        <f>+G75</f>
        <v>-0.12474249999650056</v>
      </c>
      <c r="O75">
        <f t="shared" si="9"/>
        <v>-0.11745157860895442</v>
      </c>
      <c r="Q75" s="2">
        <f t="shared" si="10"/>
        <v>38593.0038</v>
      </c>
      <c r="R75" s="2"/>
      <c r="S75" s="2"/>
      <c r="T75" s="2"/>
    </row>
    <row r="76" spans="1:20" ht="12.75">
      <c r="A76" s="12" t="s">
        <v>45</v>
      </c>
      <c r="B76" s="5" t="s">
        <v>38</v>
      </c>
      <c r="C76" s="13">
        <v>53621.3293</v>
      </c>
      <c r="D76" s="13">
        <v>0.0006</v>
      </c>
      <c r="E76">
        <f t="shared" si="7"/>
        <v>3000.9578591178583</v>
      </c>
      <c r="F76">
        <f t="shared" si="8"/>
        <v>3001</v>
      </c>
      <c r="G76">
        <f t="shared" si="12"/>
        <v>-0.11822299999766983</v>
      </c>
      <c r="J76">
        <f>+G76</f>
        <v>-0.11822299999766983</v>
      </c>
      <c r="O76">
        <f t="shared" si="9"/>
        <v>-0.11763069234189874</v>
      </c>
      <c r="Q76" s="2">
        <f t="shared" si="10"/>
        <v>38602.8293</v>
      </c>
      <c r="R76" s="2"/>
      <c r="S76" s="2"/>
      <c r="T76" s="2"/>
    </row>
    <row r="77" spans="1:21" ht="12.75">
      <c r="A77" s="28" t="s">
        <v>45</v>
      </c>
      <c r="B77" s="31"/>
      <c r="C77" s="30">
        <v>53658.277</v>
      </c>
      <c r="D77" s="30">
        <v>0.0015</v>
      </c>
      <c r="E77" s="34">
        <f t="shared" si="7"/>
        <v>3014.1279586001842</v>
      </c>
      <c r="F77">
        <f t="shared" si="8"/>
        <v>3014</v>
      </c>
      <c r="O77">
        <f t="shared" si="9"/>
        <v>-0.1182959719214062</v>
      </c>
      <c r="Q77" s="2">
        <f t="shared" si="10"/>
        <v>38639.777</v>
      </c>
      <c r="R77" s="2"/>
      <c r="S77" s="2"/>
      <c r="T77" s="2"/>
      <c r="U77" s="11">
        <v>0.3589780000038445</v>
      </c>
    </row>
    <row r="78" spans="1:21" ht="12.75">
      <c r="A78" s="28" t="s">
        <v>45</v>
      </c>
      <c r="B78" s="31"/>
      <c r="C78" s="30">
        <v>53658.278</v>
      </c>
      <c r="D78" s="30">
        <v>0.0006</v>
      </c>
      <c r="E78" s="34">
        <f t="shared" si="7"/>
        <v>3014.128315052668</v>
      </c>
      <c r="F78">
        <f t="shared" si="8"/>
        <v>3014</v>
      </c>
      <c r="O78">
        <f t="shared" si="9"/>
        <v>-0.1182959719214062</v>
      </c>
      <c r="Q78" s="2">
        <f t="shared" si="10"/>
        <v>38639.778</v>
      </c>
      <c r="R78" s="2"/>
      <c r="S78" s="2"/>
      <c r="T78" s="2"/>
      <c r="U78" s="11">
        <v>0.35997800000041025</v>
      </c>
    </row>
    <row r="79" spans="1:20" ht="12.75">
      <c r="A79" s="28" t="s">
        <v>51</v>
      </c>
      <c r="B79" s="31" t="s">
        <v>39</v>
      </c>
      <c r="C79" s="30">
        <v>53942.5452</v>
      </c>
      <c r="D79" s="30">
        <v>0.0003</v>
      </c>
      <c r="E79" s="34">
        <f t="shared" si="7"/>
        <v>3115.456064914276</v>
      </c>
      <c r="F79">
        <f t="shared" si="8"/>
        <v>3115.5</v>
      </c>
      <c r="G79">
        <f>+C79-(C$7+F79*C$8)</f>
        <v>-0.1232564999954775</v>
      </c>
      <c r="J79">
        <f>+G79</f>
        <v>-0.1232564999954775</v>
      </c>
      <c r="O79">
        <f t="shared" si="9"/>
        <v>-0.12349027017679146</v>
      </c>
      <c r="Q79" s="2">
        <f t="shared" si="10"/>
        <v>38924.0452</v>
      </c>
      <c r="R79" s="2"/>
      <c r="S79" s="2"/>
      <c r="T79" s="2"/>
    </row>
    <row r="80" spans="1:20" ht="12.75">
      <c r="A80" s="35" t="s">
        <v>55</v>
      </c>
      <c r="B80" s="36" t="s">
        <v>38</v>
      </c>
      <c r="C80" s="35">
        <v>54004.2649</v>
      </c>
      <c r="D80" s="35">
        <v>0.0045</v>
      </c>
      <c r="E80" s="34">
        <f t="shared" si="7"/>
        <v>3137.4562053565555</v>
      </c>
      <c r="F80">
        <f t="shared" si="8"/>
        <v>3137.5</v>
      </c>
      <c r="G80">
        <f>+C80-(C$7+F80*C$8)</f>
        <v>-0.1228625000003376</v>
      </c>
      <c r="J80">
        <f>+G80</f>
        <v>-0.1228625000003376</v>
      </c>
      <c r="O80">
        <f t="shared" si="9"/>
        <v>-0.12461612792672716</v>
      </c>
      <c r="Q80" s="2">
        <f t="shared" si="10"/>
        <v>38985.7649</v>
      </c>
      <c r="R80" s="2"/>
      <c r="S80" s="2"/>
      <c r="T80" s="2"/>
    </row>
    <row r="81" spans="1:20" ht="12.75">
      <c r="A81" s="56" t="s">
        <v>295</v>
      </c>
      <c r="B81" s="61" t="s">
        <v>39</v>
      </c>
      <c r="C81" s="57">
        <v>54339.5051</v>
      </c>
      <c r="D81" s="57" t="s">
        <v>75</v>
      </c>
      <c r="E81">
        <f t="shared" si="7"/>
        <v>3256.953407739227</v>
      </c>
      <c r="F81">
        <f t="shared" si="8"/>
        <v>3257</v>
      </c>
      <c r="G81">
        <f>+C81-(C$7+F81*C$8)</f>
        <v>-0.13071099999797298</v>
      </c>
      <c r="I81">
        <f>+G81</f>
        <v>-0.13071099999797298</v>
      </c>
      <c r="O81">
        <f t="shared" si="9"/>
        <v>-0.1307315825229689</v>
      </c>
      <c r="Q81" s="2">
        <f t="shared" si="10"/>
        <v>39321.0051</v>
      </c>
      <c r="R81" s="2"/>
      <c r="S81" s="2"/>
      <c r="T81" s="2"/>
    </row>
    <row r="82" spans="1:21" ht="12.75">
      <c r="A82" s="32" t="s">
        <v>53</v>
      </c>
      <c r="B82" s="33" t="s">
        <v>38</v>
      </c>
      <c r="C82" s="32">
        <v>54966.3708</v>
      </c>
      <c r="D82" s="32">
        <v>0.0001</v>
      </c>
      <c r="E82" s="34">
        <f t="shared" si="7"/>
        <v>3480.4012443043343</v>
      </c>
      <c r="F82">
        <f t="shared" si="8"/>
        <v>3480.5</v>
      </c>
      <c r="O82">
        <f t="shared" si="9"/>
        <v>-0.14216927375527041</v>
      </c>
      <c r="Q82" s="2">
        <f t="shared" si="10"/>
        <v>39947.8708</v>
      </c>
      <c r="R82" s="2"/>
      <c r="S82" s="2"/>
      <c r="T82" s="2"/>
      <c r="U82" s="11">
        <v>-0.27705150000110734</v>
      </c>
    </row>
    <row r="83" spans="1:20" ht="12.75">
      <c r="A83" s="56" t="s">
        <v>306</v>
      </c>
      <c r="B83" s="61" t="s">
        <v>39</v>
      </c>
      <c r="C83" s="57">
        <v>55060.4863</v>
      </c>
      <c r="D83" s="57" t="s">
        <v>75</v>
      </c>
      <c r="E83">
        <f t="shared" si="7"/>
        <v>3513.948948162184</v>
      </c>
      <c r="F83">
        <f t="shared" si="8"/>
        <v>3514</v>
      </c>
      <c r="G83">
        <f aca="true" t="shared" si="14" ref="G83:G94">+C83-(C$7+F83*C$8)</f>
        <v>-0.1432219999987865</v>
      </c>
      <c r="I83">
        <f>+G83</f>
        <v>-0.1432219999987865</v>
      </c>
      <c r="O83">
        <f t="shared" si="9"/>
        <v>-0.14388364805630888</v>
      </c>
      <c r="Q83" s="2">
        <f t="shared" si="10"/>
        <v>40041.9863</v>
      </c>
      <c r="R83" s="2"/>
      <c r="S83" s="2"/>
      <c r="T83" s="2"/>
    </row>
    <row r="84" spans="1:20" ht="12.75">
      <c r="A84" s="35" t="s">
        <v>54</v>
      </c>
      <c r="B84" s="36" t="s">
        <v>39</v>
      </c>
      <c r="C84" s="35">
        <v>55077.3184</v>
      </c>
      <c r="D84" s="35">
        <v>0.0002</v>
      </c>
      <c r="E84" s="34">
        <f t="shared" si="7"/>
        <v>3519.9487920359957</v>
      </c>
      <c r="F84">
        <f t="shared" si="8"/>
        <v>3520</v>
      </c>
      <c r="G84">
        <f t="shared" si="14"/>
        <v>-0.143660000001546</v>
      </c>
      <c r="K84">
        <f>+G84</f>
        <v>-0.143660000001546</v>
      </c>
      <c r="O84">
        <f t="shared" si="9"/>
        <v>-0.14419070016992772</v>
      </c>
      <c r="Q84" s="2">
        <f t="shared" si="10"/>
        <v>40058.8184</v>
      </c>
      <c r="R84" s="2"/>
      <c r="S84" s="2"/>
      <c r="T84" s="2"/>
    </row>
    <row r="85" spans="1:20" ht="12.75">
      <c r="A85" s="35" t="s">
        <v>58</v>
      </c>
      <c r="B85" s="36" t="s">
        <v>39</v>
      </c>
      <c r="C85" s="35">
        <v>55429.3919</v>
      </c>
      <c r="D85" s="35">
        <v>0.002</v>
      </c>
      <c r="E85" s="34">
        <f t="shared" si="7"/>
        <v>3645.446266035462</v>
      </c>
      <c r="F85">
        <f t="shared" si="8"/>
        <v>3645.5</v>
      </c>
      <c r="G85">
        <f t="shared" si="14"/>
        <v>-0.15074649999587564</v>
      </c>
      <c r="J85">
        <f>+G85</f>
        <v>-0.15074649999587564</v>
      </c>
      <c r="O85">
        <f t="shared" si="9"/>
        <v>-0.1506132068797883</v>
      </c>
      <c r="Q85" s="2">
        <f t="shared" si="10"/>
        <v>40410.8919</v>
      </c>
      <c r="R85" s="2"/>
      <c r="S85" s="2"/>
      <c r="T85" s="2"/>
    </row>
    <row r="86" spans="1:20" ht="12.75">
      <c r="A86" s="28" t="s">
        <v>59</v>
      </c>
      <c r="B86" s="38" t="s">
        <v>38</v>
      </c>
      <c r="C86" s="30">
        <v>56481.40781</v>
      </c>
      <c r="D86" s="30">
        <v>0.0002</v>
      </c>
      <c r="E86" s="34">
        <f t="shared" si="7"/>
        <v>4020.4399514796874</v>
      </c>
      <c r="F86">
        <f t="shared" si="8"/>
        <v>4020.5</v>
      </c>
      <c r="G86">
        <f t="shared" si="14"/>
        <v>-0.16846150000492344</v>
      </c>
      <c r="K86">
        <f>+G86</f>
        <v>-0.16846150000492344</v>
      </c>
      <c r="O86">
        <f t="shared" si="9"/>
        <v>-0.1698039639809653</v>
      </c>
      <c r="Q86" s="2">
        <f t="shared" si="10"/>
        <v>41462.90781</v>
      </c>
      <c r="R86" s="2"/>
      <c r="S86" s="2"/>
      <c r="T86" s="2"/>
    </row>
    <row r="87" spans="1:20" ht="12.75">
      <c r="A87" s="29" t="s">
        <v>62</v>
      </c>
      <c r="B87" s="31" t="s">
        <v>39</v>
      </c>
      <c r="C87" s="30">
        <v>56495.4267</v>
      </c>
      <c r="D87" s="39">
        <v>0.001</v>
      </c>
      <c r="E87" s="34">
        <f t="shared" si="7"/>
        <v>4025.4370196580003</v>
      </c>
      <c r="F87">
        <f t="shared" si="8"/>
        <v>4025.5</v>
      </c>
      <c r="G87">
        <f t="shared" si="14"/>
        <v>-0.1766864999954123</v>
      </c>
      <c r="J87">
        <f>+G87</f>
        <v>-0.1766864999954123</v>
      </c>
      <c r="O87">
        <f t="shared" si="9"/>
        <v>-0.17005984074231434</v>
      </c>
      <c r="Q87" s="2">
        <f t="shared" si="10"/>
        <v>41476.9267</v>
      </c>
      <c r="R87" s="2"/>
      <c r="S87" s="2"/>
      <c r="T87" s="2"/>
    </row>
    <row r="88" spans="1:20" ht="12.75">
      <c r="A88" s="30" t="s">
        <v>60</v>
      </c>
      <c r="B88" s="38" t="s">
        <v>39</v>
      </c>
      <c r="C88" s="30">
        <v>56495.4328</v>
      </c>
      <c r="D88" s="30">
        <v>0.0007</v>
      </c>
      <c r="E88" s="34">
        <f t="shared" si="7"/>
        <v>4025.4391940181586</v>
      </c>
      <c r="F88">
        <f t="shared" si="8"/>
        <v>4025.5</v>
      </c>
      <c r="G88">
        <f t="shared" si="14"/>
        <v>-0.17058649999671616</v>
      </c>
      <c r="J88">
        <f>+G88</f>
        <v>-0.17058649999671616</v>
      </c>
      <c r="O88">
        <f t="shared" si="9"/>
        <v>-0.17005984074231434</v>
      </c>
      <c r="Q88" s="2">
        <f t="shared" si="10"/>
        <v>41476.9328</v>
      </c>
      <c r="R88" s="2"/>
      <c r="S88" s="2"/>
      <c r="T88" s="2"/>
    </row>
    <row r="89" spans="1:20" ht="12.75">
      <c r="A89" s="39" t="s">
        <v>64</v>
      </c>
      <c r="B89" s="38"/>
      <c r="C89" s="39">
        <v>56937.2785</v>
      </c>
      <c r="D89" s="39">
        <v>0.0049</v>
      </c>
      <c r="E89" s="34">
        <f t="shared" si="7"/>
        <v>4182.936191797103</v>
      </c>
      <c r="F89">
        <f t="shared" si="8"/>
        <v>4183</v>
      </c>
      <c r="G89">
        <f t="shared" si="14"/>
        <v>-0.17900899999949615</v>
      </c>
      <c r="J89">
        <f>+G89</f>
        <v>-0.17900899999949615</v>
      </c>
      <c r="O89">
        <f t="shared" si="9"/>
        <v>-0.17811995872480868</v>
      </c>
      <c r="Q89" s="2">
        <f t="shared" si="10"/>
        <v>41918.7785</v>
      </c>
      <c r="R89" s="2"/>
      <c r="S89" s="2"/>
      <c r="T89" s="2"/>
    </row>
    <row r="90" spans="1:17" ht="12.75">
      <c r="A90" s="67" t="s">
        <v>1</v>
      </c>
      <c r="B90" s="68" t="s">
        <v>39</v>
      </c>
      <c r="C90" s="69">
        <v>57244.4669</v>
      </c>
      <c r="D90" s="69">
        <v>0.0051</v>
      </c>
      <c r="E90">
        <f t="shared" si="7"/>
        <v>4292.434260359311</v>
      </c>
      <c r="F90">
        <f t="shared" si="8"/>
        <v>4292.5</v>
      </c>
      <c r="G90">
        <f t="shared" si="14"/>
        <v>-0.18442749999667285</v>
      </c>
      <c r="K90">
        <f>+G90</f>
        <v>-0.18442749999667285</v>
      </c>
      <c r="O90">
        <f t="shared" si="9"/>
        <v>-0.18372365979835237</v>
      </c>
      <c r="Q90" s="2">
        <f t="shared" si="10"/>
        <v>42225.9669</v>
      </c>
    </row>
    <row r="91" spans="1:17" ht="12.75">
      <c r="A91" s="70" t="s">
        <v>339</v>
      </c>
      <c r="B91" s="71" t="s">
        <v>38</v>
      </c>
      <c r="C91" s="72">
        <v>57244.46944</v>
      </c>
      <c r="D91" s="72">
        <v>0.0007</v>
      </c>
      <c r="E91">
        <f t="shared" si="7"/>
        <v>4292.435165748624</v>
      </c>
      <c r="F91">
        <f t="shared" si="8"/>
        <v>4292.5</v>
      </c>
      <c r="G91">
        <f t="shared" si="14"/>
        <v>-0.18188749999535503</v>
      </c>
      <c r="K91">
        <f>+G91</f>
        <v>-0.18188749999535503</v>
      </c>
      <c r="O91">
        <f t="shared" si="9"/>
        <v>-0.18372365979835237</v>
      </c>
      <c r="Q91" s="2">
        <f t="shared" si="10"/>
        <v>42225.96944</v>
      </c>
    </row>
    <row r="92" spans="1:17" ht="12.75">
      <c r="A92" s="67" t="s">
        <v>1</v>
      </c>
      <c r="B92" s="68" t="s">
        <v>39</v>
      </c>
      <c r="C92" s="69">
        <v>57568.4884</v>
      </c>
      <c r="D92" s="69">
        <v>0.0008</v>
      </c>
      <c r="E92">
        <f t="shared" si="7"/>
        <v>4407.932529247819</v>
      </c>
      <c r="F92">
        <f t="shared" si="8"/>
        <v>4408</v>
      </c>
      <c r="G92">
        <f t="shared" si="14"/>
        <v>-0.18928399999276735</v>
      </c>
      <c r="K92">
        <f>+G92</f>
        <v>-0.18928399999276735</v>
      </c>
      <c r="O92">
        <f t="shared" si="9"/>
        <v>-0.1896344129855149</v>
      </c>
      <c r="Q92" s="2">
        <f t="shared" si="10"/>
        <v>42549.9884</v>
      </c>
    </row>
    <row r="93" spans="1:17" ht="12.75">
      <c r="A93" s="67" t="s">
        <v>1</v>
      </c>
      <c r="B93" s="68" t="s">
        <v>39</v>
      </c>
      <c r="C93" s="69">
        <v>57582.5146</v>
      </c>
      <c r="D93" s="69">
        <v>0.001</v>
      </c>
      <c r="E93">
        <f t="shared" si="7"/>
        <v>4412.932203093796</v>
      </c>
      <c r="F93">
        <f t="shared" si="8"/>
        <v>4413</v>
      </c>
      <c r="G93">
        <f t="shared" si="14"/>
        <v>-0.19019899999693735</v>
      </c>
      <c r="K93">
        <f>+G93</f>
        <v>-0.19019899999693735</v>
      </c>
      <c r="O93">
        <f t="shared" si="9"/>
        <v>-0.18989028974686392</v>
      </c>
      <c r="Q93" s="2">
        <f t="shared" si="10"/>
        <v>42564.0146</v>
      </c>
    </row>
    <row r="94" spans="1:17" ht="12.75">
      <c r="A94" s="64" t="s">
        <v>2</v>
      </c>
      <c r="B94" s="65" t="s">
        <v>39</v>
      </c>
      <c r="C94" s="66">
        <v>57610.569</v>
      </c>
      <c r="D94" s="66">
        <v>0.005</v>
      </c>
      <c r="E94">
        <f t="shared" si="7"/>
        <v>4422.932263690718</v>
      </c>
      <c r="F94">
        <f t="shared" si="8"/>
        <v>4423</v>
      </c>
      <c r="G94">
        <f t="shared" si="14"/>
        <v>-0.19002899999759393</v>
      </c>
      <c r="I94">
        <f>+G94</f>
        <v>-0.19002899999759393</v>
      </c>
      <c r="O94">
        <f t="shared" si="9"/>
        <v>-0.19040204326956198</v>
      </c>
      <c r="Q94" s="2">
        <f t="shared" si="10"/>
        <v>42592.069</v>
      </c>
    </row>
    <row r="95" spans="1:17" ht="12.75">
      <c r="A95" s="63" t="s">
        <v>0</v>
      </c>
      <c r="B95" s="74" t="s">
        <v>39</v>
      </c>
      <c r="C95" s="73">
        <v>57979.4777</v>
      </c>
      <c r="D95" s="73">
        <v>0.0011</v>
      </c>
      <c r="E95">
        <f>+(C95-C$7)/C$8</f>
        <v>4554.430686566698</v>
      </c>
      <c r="F95">
        <f t="shared" si="8"/>
        <v>4554.5</v>
      </c>
      <c r="G95">
        <f>+C95-(C$7+F95*C$8)</f>
        <v>-0.19445349999296013</v>
      </c>
      <c r="K95">
        <f>+G95</f>
        <v>-0.19445349999296013</v>
      </c>
      <c r="O95">
        <f>+C$11+C$12*F95</f>
        <v>-0.19713160209304137</v>
      </c>
      <c r="Q95" s="2">
        <f>+C95-15018.5</f>
        <v>42960.9777</v>
      </c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</sheetData>
  <sheetProtection/>
  <hyperlinks>
    <hyperlink ref="H1001" r:id="rId1" display="http://vsolj.cetus-net.org/bulletin.html"/>
    <hyperlink ref="H64663" r:id="rId2" display="http://vsolj.cetus-net.org/bulletin.html"/>
    <hyperlink ref="H64656" r:id="rId3" display="https://www.aavso.org/ejaavso"/>
    <hyperlink ref="AP807" r:id="rId4" display="http://cdsbib.u-strasbg.fr/cgi-bin/cdsbib?1990RMxAA..21..381G"/>
    <hyperlink ref="AP811" r:id="rId5" display="http://cdsbib.u-strasbg.fr/cgi-bin/cdsbib?1990RMxAA..21..381G"/>
    <hyperlink ref="AP810" r:id="rId6" display="http://cdsbib.u-strasbg.fr/cgi-bin/cdsbib?1990RMxAA..21..381G"/>
    <hyperlink ref="AP791" r:id="rId7" display="http://cdsbib.u-strasbg.fr/cgi-bin/cdsbib?1990RMxAA..21..381G"/>
    <hyperlink ref="I64663" r:id="rId8" display="http://vsolj.cetus-net.org/bulletin.html"/>
    <hyperlink ref="AQ947" r:id="rId9" display="http://cdsbib.u-strasbg.fr/cgi-bin/cdsbib?1990RMxAA..21..381G"/>
    <hyperlink ref="AQ55713" r:id="rId10" display="http://cdsbib.u-strasbg.fr/cgi-bin/cdsbib?1990RMxAA..21..381G"/>
    <hyperlink ref="AQ948" r:id="rId11" display="http://cdsbib.u-strasbg.fr/cgi-bin/cdsbib?1990RMxAA..21..381G"/>
    <hyperlink ref="H64660" r:id="rId12" display="https://www.aavso.org/ejaavso"/>
    <hyperlink ref="H1833" r:id="rId13" display="http://vsolj.cetus-net.org/bulletin.html"/>
    <hyperlink ref="AP3077" r:id="rId14" display="http://cdsbib.u-strasbg.fr/cgi-bin/cdsbib?1990RMxAA..21..381G"/>
    <hyperlink ref="AP3080" r:id="rId15" display="http://cdsbib.u-strasbg.fr/cgi-bin/cdsbib?1990RMxAA..21..381G"/>
    <hyperlink ref="AP3078" r:id="rId16" display="http://cdsbib.u-strasbg.fr/cgi-bin/cdsbib?1990RMxAA..21..381G"/>
    <hyperlink ref="AP3062" r:id="rId17" display="http://cdsbib.u-strasbg.fr/cgi-bin/cdsbib?1990RMxAA..21..381G"/>
    <hyperlink ref="I1833" r:id="rId18" display="http://vsolj.cetus-net.org/bulletin.html"/>
    <hyperlink ref="AQ3291" r:id="rId19" display="http://cdsbib.u-strasbg.fr/cgi-bin/cdsbib?1990RMxAA..21..381G"/>
    <hyperlink ref="AQ65528" r:id="rId20" display="http://cdsbib.u-strasbg.fr/cgi-bin/cdsbib?1990RMxAA..21..381G"/>
    <hyperlink ref="AQ3295" r:id="rId21" display="http://cdsbib.u-strasbg.fr/cgi-bin/cdsbib?1990RMxAA..21..381G"/>
  </hyperlinks>
  <printOptions/>
  <pageMargins left="0.75" right="0.75" top="1" bottom="1" header="0.5" footer="0.5"/>
  <pageSetup orientation="portrait" paperSize="9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6"/>
  <sheetViews>
    <sheetView zoomScalePageLayoutView="0" workbookViewId="0" topLeftCell="A29">
      <selection activeCell="A44" sqref="A44:D76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40" t="s">
        <v>65</v>
      </c>
      <c r="I1" s="41" t="s">
        <v>66</v>
      </c>
      <c r="J1" s="42" t="s">
        <v>67</v>
      </c>
    </row>
    <row r="2" spans="9:10" ht="12.75">
      <c r="I2" s="43" t="s">
        <v>68</v>
      </c>
      <c r="J2" s="44" t="s">
        <v>69</v>
      </c>
    </row>
    <row r="3" spans="1:10" ht="12.75">
      <c r="A3" s="45" t="s">
        <v>70</v>
      </c>
      <c r="I3" s="43" t="s">
        <v>71</v>
      </c>
      <c r="J3" s="44" t="s">
        <v>72</v>
      </c>
    </row>
    <row r="4" spans="9:10" ht="12.75">
      <c r="I4" s="43" t="s">
        <v>73</v>
      </c>
      <c r="J4" s="44" t="s">
        <v>72</v>
      </c>
    </row>
    <row r="5" spans="9:10" ht="13.5" thickBot="1">
      <c r="I5" s="46" t="s">
        <v>74</v>
      </c>
      <c r="J5" s="47" t="s">
        <v>75</v>
      </c>
    </row>
    <row r="10" ht="13.5" thickBot="1"/>
    <row r="11" spans="1:16" ht="12.75" customHeight="1" thickBot="1">
      <c r="A11" s="10" t="str">
        <f aca="true" t="shared" si="0" ref="A11:A42">P11</f>
        <v> BBS 57 </v>
      </c>
      <c r="B11" s="5" t="str">
        <f aca="true" t="shared" si="1" ref="B11:B42">IF(H11=INT(H11),"I","II")</f>
        <v>I</v>
      </c>
      <c r="C11" s="10">
        <f aca="true" t="shared" si="2" ref="C11:C42">1*G11</f>
        <v>44885.359</v>
      </c>
      <c r="D11" s="12" t="str">
        <f aca="true" t="shared" si="3" ref="D11:D42">VLOOKUP(F11,I$1:J$5,2,FALSE)</f>
        <v>vis</v>
      </c>
      <c r="E11" s="48">
        <f>VLOOKUP(C11,A!C$21:E$973,3,FALSE)</f>
        <v>-113.00046374468317</v>
      </c>
      <c r="F11" s="5" t="s">
        <v>74</v>
      </c>
      <c r="G11" s="12" t="str">
        <f aca="true" t="shared" si="4" ref="G11:G42">MID(I11,3,LEN(I11)-3)</f>
        <v>44885.359</v>
      </c>
      <c r="H11" s="10">
        <f aca="true" t="shared" si="5" ref="H11:H42">1*K11</f>
        <v>-113</v>
      </c>
      <c r="I11" s="49" t="s">
        <v>148</v>
      </c>
      <c r="J11" s="50" t="s">
        <v>149</v>
      </c>
      <c r="K11" s="49">
        <v>-113</v>
      </c>
      <c r="L11" s="49" t="s">
        <v>150</v>
      </c>
      <c r="M11" s="50" t="s">
        <v>151</v>
      </c>
      <c r="N11" s="50" t="s">
        <v>152</v>
      </c>
      <c r="O11" s="51" t="s">
        <v>153</v>
      </c>
      <c r="P11" s="51" t="s">
        <v>154</v>
      </c>
    </row>
    <row r="12" spans="1:16" ht="12.75" customHeight="1" thickBot="1">
      <c r="A12" s="10" t="str">
        <f t="shared" si="0"/>
        <v>IBVS 2385 </v>
      </c>
      <c r="B12" s="5" t="str">
        <f t="shared" si="1"/>
        <v>II</v>
      </c>
      <c r="C12" s="10">
        <f t="shared" si="2"/>
        <v>45178.5261</v>
      </c>
      <c r="D12" s="12" t="str">
        <f t="shared" si="3"/>
        <v>vis</v>
      </c>
      <c r="E12" s="48">
        <f>VLOOKUP(C12,A!C$21:E$973,3,FALSE)</f>
        <v>-8.500322411270705</v>
      </c>
      <c r="F12" s="5" t="s">
        <v>74</v>
      </c>
      <c r="G12" s="12" t="str">
        <f t="shared" si="4"/>
        <v>45178.5261</v>
      </c>
      <c r="H12" s="10">
        <f t="shared" si="5"/>
        <v>-8.5</v>
      </c>
      <c r="I12" s="49" t="s">
        <v>155</v>
      </c>
      <c r="J12" s="50" t="s">
        <v>156</v>
      </c>
      <c r="K12" s="49">
        <v>-8.5</v>
      </c>
      <c r="L12" s="49" t="s">
        <v>157</v>
      </c>
      <c r="M12" s="50" t="s">
        <v>151</v>
      </c>
      <c r="N12" s="50" t="s">
        <v>152</v>
      </c>
      <c r="O12" s="51" t="s">
        <v>158</v>
      </c>
      <c r="P12" s="52" t="s">
        <v>159</v>
      </c>
    </row>
    <row r="13" spans="1:16" ht="12.75" customHeight="1" thickBot="1">
      <c r="A13" s="10" t="str">
        <f t="shared" si="0"/>
        <v>IBVS 2385 </v>
      </c>
      <c r="B13" s="5" t="str">
        <f t="shared" si="1"/>
        <v>II</v>
      </c>
      <c r="C13" s="10">
        <f t="shared" si="2"/>
        <v>45192.555</v>
      </c>
      <c r="D13" s="12" t="str">
        <f t="shared" si="3"/>
        <v>vis</v>
      </c>
      <c r="E13" s="48">
        <f>VLOOKUP(C13,A!C$21:E$973,3,FALSE)</f>
        <v>-3.499686143585753</v>
      </c>
      <c r="F13" s="5" t="s">
        <v>74</v>
      </c>
      <c r="G13" s="12" t="str">
        <f t="shared" si="4"/>
        <v>45192.555</v>
      </c>
      <c r="H13" s="10">
        <f t="shared" si="5"/>
        <v>-3.5</v>
      </c>
      <c r="I13" s="49" t="s">
        <v>160</v>
      </c>
      <c r="J13" s="50" t="s">
        <v>161</v>
      </c>
      <c r="K13" s="49">
        <v>-3.5</v>
      </c>
      <c r="L13" s="49" t="s">
        <v>162</v>
      </c>
      <c r="M13" s="50" t="s">
        <v>151</v>
      </c>
      <c r="N13" s="50" t="s">
        <v>152</v>
      </c>
      <c r="O13" s="51" t="s">
        <v>163</v>
      </c>
      <c r="P13" s="52" t="s">
        <v>159</v>
      </c>
    </row>
    <row r="14" spans="1:16" ht="12.75" customHeight="1" thickBot="1">
      <c r="A14" s="10" t="str">
        <f t="shared" si="0"/>
        <v>IBVS 2385 </v>
      </c>
      <c r="B14" s="5" t="str">
        <f t="shared" si="1"/>
        <v>II</v>
      </c>
      <c r="C14" s="10">
        <f t="shared" si="2"/>
        <v>45195.3592</v>
      </c>
      <c r="D14" s="12" t="str">
        <f t="shared" si="3"/>
        <v>vis</v>
      </c>
      <c r="E14" s="48">
        <f>VLOOKUP(C14,A!C$21:E$973,3,FALSE)</f>
        <v>-2.500122084975457</v>
      </c>
      <c r="F14" s="5" t="s">
        <v>74</v>
      </c>
      <c r="G14" s="12" t="str">
        <f t="shared" si="4"/>
        <v>45195.3592</v>
      </c>
      <c r="H14" s="10">
        <f t="shared" si="5"/>
        <v>-2.5</v>
      </c>
      <c r="I14" s="49" t="s">
        <v>164</v>
      </c>
      <c r="J14" s="50" t="s">
        <v>165</v>
      </c>
      <c r="K14" s="49">
        <v>-2.5</v>
      </c>
      <c r="L14" s="49" t="s">
        <v>166</v>
      </c>
      <c r="M14" s="50" t="s">
        <v>151</v>
      </c>
      <c r="N14" s="50" t="s">
        <v>152</v>
      </c>
      <c r="O14" s="51" t="s">
        <v>163</v>
      </c>
      <c r="P14" s="52" t="s">
        <v>159</v>
      </c>
    </row>
    <row r="15" spans="1:16" ht="12.75" customHeight="1" thickBot="1">
      <c r="A15" s="10" t="str">
        <f t="shared" si="0"/>
        <v>IBVS 2385 </v>
      </c>
      <c r="B15" s="5" t="str">
        <f t="shared" si="1"/>
        <v>I</v>
      </c>
      <c r="C15" s="10">
        <f t="shared" si="2"/>
        <v>45202.3736</v>
      </c>
      <c r="D15" s="12" t="str">
        <f t="shared" si="3"/>
        <v>vis</v>
      </c>
      <c r="E15" s="48">
        <f>VLOOKUP(C15,A!C$21:E$973,3,FALSE)</f>
        <v>0.0001782262432156765</v>
      </c>
      <c r="F15" s="5" t="s">
        <v>74</v>
      </c>
      <c r="G15" s="12" t="str">
        <f t="shared" si="4"/>
        <v>45202.3736</v>
      </c>
      <c r="H15" s="10">
        <f t="shared" si="5"/>
        <v>0</v>
      </c>
      <c r="I15" s="49" t="s">
        <v>167</v>
      </c>
      <c r="J15" s="50" t="s">
        <v>168</v>
      </c>
      <c r="K15" s="49">
        <v>0</v>
      </c>
      <c r="L15" s="49" t="s">
        <v>169</v>
      </c>
      <c r="M15" s="50" t="s">
        <v>151</v>
      </c>
      <c r="N15" s="50" t="s">
        <v>152</v>
      </c>
      <c r="O15" s="51" t="s">
        <v>170</v>
      </c>
      <c r="P15" s="52" t="s">
        <v>159</v>
      </c>
    </row>
    <row r="16" spans="1:16" ht="12.75" customHeight="1" thickBot="1">
      <c r="A16" s="10" t="str">
        <f t="shared" si="0"/>
        <v>IBVS 2385 </v>
      </c>
      <c r="B16" s="5" t="str">
        <f t="shared" si="1"/>
        <v>I</v>
      </c>
      <c r="C16" s="10">
        <f t="shared" si="2"/>
        <v>45216.4002</v>
      </c>
      <c r="D16" s="12" t="str">
        <f t="shared" si="3"/>
        <v>vis</v>
      </c>
      <c r="E16" s="48">
        <f>VLOOKUP(C16,A!C$21:E$973,3,FALSE)</f>
        <v>4.999994653212487</v>
      </c>
      <c r="F16" s="5" t="s">
        <v>74</v>
      </c>
      <c r="G16" s="12" t="str">
        <f t="shared" si="4"/>
        <v>45216.4002</v>
      </c>
      <c r="H16" s="10">
        <f t="shared" si="5"/>
        <v>5</v>
      </c>
      <c r="I16" s="49" t="s">
        <v>171</v>
      </c>
      <c r="J16" s="50" t="s">
        <v>172</v>
      </c>
      <c r="K16" s="49">
        <v>5</v>
      </c>
      <c r="L16" s="49" t="s">
        <v>173</v>
      </c>
      <c r="M16" s="50" t="s">
        <v>151</v>
      </c>
      <c r="N16" s="50" t="s">
        <v>152</v>
      </c>
      <c r="O16" s="51" t="s">
        <v>170</v>
      </c>
      <c r="P16" s="52" t="s">
        <v>159</v>
      </c>
    </row>
    <row r="17" spans="1:16" ht="12.75" customHeight="1" thickBot="1">
      <c r="A17" s="10" t="str">
        <f t="shared" si="0"/>
        <v>IBVS 2385 </v>
      </c>
      <c r="B17" s="5" t="str">
        <f t="shared" si="1"/>
        <v>I</v>
      </c>
      <c r="C17" s="10">
        <f t="shared" si="2"/>
        <v>45230.4288</v>
      </c>
      <c r="D17" s="12" t="str">
        <f t="shared" si="3"/>
        <v>vis</v>
      </c>
      <c r="E17" s="48">
        <f>VLOOKUP(C17,A!C$21:E$973,3,FALSE)</f>
        <v>10.000523985154622</v>
      </c>
      <c r="F17" s="5" t="s">
        <v>74</v>
      </c>
      <c r="G17" s="12" t="str">
        <f t="shared" si="4"/>
        <v>45230.4288</v>
      </c>
      <c r="H17" s="10">
        <f t="shared" si="5"/>
        <v>10</v>
      </c>
      <c r="I17" s="49" t="s">
        <v>174</v>
      </c>
      <c r="J17" s="50" t="s">
        <v>175</v>
      </c>
      <c r="K17" s="49">
        <v>10</v>
      </c>
      <c r="L17" s="49" t="s">
        <v>176</v>
      </c>
      <c r="M17" s="50" t="s">
        <v>151</v>
      </c>
      <c r="N17" s="50" t="s">
        <v>152</v>
      </c>
      <c r="O17" s="51" t="s">
        <v>163</v>
      </c>
      <c r="P17" s="52" t="s">
        <v>159</v>
      </c>
    </row>
    <row r="18" spans="1:16" ht="12.75" customHeight="1" thickBot="1">
      <c r="A18" s="10" t="str">
        <f t="shared" si="0"/>
        <v>IBVS 2385 </v>
      </c>
      <c r="B18" s="5" t="str">
        <f t="shared" si="1"/>
        <v>I</v>
      </c>
      <c r="C18" s="10">
        <f t="shared" si="2"/>
        <v>45261.287</v>
      </c>
      <c r="D18" s="12" t="str">
        <f t="shared" si="3"/>
        <v>vis</v>
      </c>
      <c r="E18" s="48">
        <f>VLOOKUP(C18,A!C$21:E$973,3,FALSE)</f>
        <v>21.000006059692087</v>
      </c>
      <c r="F18" s="5" t="s">
        <v>74</v>
      </c>
      <c r="G18" s="12" t="str">
        <f t="shared" si="4"/>
        <v>45261.2870</v>
      </c>
      <c r="H18" s="10">
        <f t="shared" si="5"/>
        <v>21</v>
      </c>
      <c r="I18" s="49" t="s">
        <v>177</v>
      </c>
      <c r="J18" s="50" t="s">
        <v>178</v>
      </c>
      <c r="K18" s="49">
        <v>21</v>
      </c>
      <c r="L18" s="49" t="s">
        <v>179</v>
      </c>
      <c r="M18" s="50" t="s">
        <v>151</v>
      </c>
      <c r="N18" s="50" t="s">
        <v>152</v>
      </c>
      <c r="O18" s="51" t="s">
        <v>170</v>
      </c>
      <c r="P18" s="52" t="s">
        <v>159</v>
      </c>
    </row>
    <row r="19" spans="1:16" ht="12.75" customHeight="1" thickBot="1">
      <c r="A19" s="10" t="str">
        <f t="shared" si="0"/>
        <v> AAPS 73.262 </v>
      </c>
      <c r="B19" s="5" t="str">
        <f t="shared" si="1"/>
        <v>II</v>
      </c>
      <c r="C19" s="10">
        <f t="shared" si="2"/>
        <v>46320.324</v>
      </c>
      <c r="D19" s="12" t="str">
        <f t="shared" si="3"/>
        <v>vis</v>
      </c>
      <c r="E19" s="48">
        <f>VLOOKUP(C19,A!C$21:E$973,3,FALSE)</f>
        <v>398.4963764822643</v>
      </c>
      <c r="F19" s="5" t="s">
        <v>74</v>
      </c>
      <c r="G19" s="12" t="str">
        <f t="shared" si="4"/>
        <v>46320.324</v>
      </c>
      <c r="H19" s="10">
        <f t="shared" si="5"/>
        <v>398.5</v>
      </c>
      <c r="I19" s="49" t="s">
        <v>184</v>
      </c>
      <c r="J19" s="50" t="s">
        <v>185</v>
      </c>
      <c r="K19" s="49">
        <v>398.5</v>
      </c>
      <c r="L19" s="49" t="s">
        <v>186</v>
      </c>
      <c r="M19" s="50" t="s">
        <v>151</v>
      </c>
      <c r="N19" s="50" t="s">
        <v>152</v>
      </c>
      <c r="O19" s="51" t="s">
        <v>187</v>
      </c>
      <c r="P19" s="51" t="s">
        <v>188</v>
      </c>
    </row>
    <row r="20" spans="1:16" ht="12.75" customHeight="1" thickBot="1">
      <c r="A20" s="10" t="str">
        <f t="shared" si="0"/>
        <v> AAPS 73.262 </v>
      </c>
      <c r="B20" s="5" t="str">
        <f t="shared" si="1"/>
        <v>I</v>
      </c>
      <c r="C20" s="10">
        <f t="shared" si="2"/>
        <v>46327.3377</v>
      </c>
      <c r="D20" s="12" t="str">
        <f t="shared" si="3"/>
        <v>vis</v>
      </c>
      <c r="E20" s="48">
        <f>VLOOKUP(C20,A!C$21:E$973,3,FALSE)</f>
        <v>400.99642727674194</v>
      </c>
      <c r="F20" s="5" t="s">
        <v>74</v>
      </c>
      <c r="G20" s="12" t="str">
        <f t="shared" si="4"/>
        <v>46327.3377</v>
      </c>
      <c r="H20" s="10">
        <f t="shared" si="5"/>
        <v>401</v>
      </c>
      <c r="I20" s="49" t="s">
        <v>189</v>
      </c>
      <c r="J20" s="50" t="s">
        <v>190</v>
      </c>
      <c r="K20" s="49">
        <v>401</v>
      </c>
      <c r="L20" s="49" t="s">
        <v>191</v>
      </c>
      <c r="M20" s="50" t="s">
        <v>151</v>
      </c>
      <c r="N20" s="50" t="s">
        <v>152</v>
      </c>
      <c r="O20" s="51" t="s">
        <v>187</v>
      </c>
      <c r="P20" s="51" t="s">
        <v>188</v>
      </c>
    </row>
    <row r="21" spans="1:16" ht="12.75" customHeight="1" thickBot="1">
      <c r="A21" s="10" t="str">
        <f t="shared" si="0"/>
        <v> BBS 89 </v>
      </c>
      <c r="B21" s="5" t="str">
        <f t="shared" si="1"/>
        <v>I</v>
      </c>
      <c r="C21" s="10">
        <f t="shared" si="2"/>
        <v>47362.533</v>
      </c>
      <c r="D21" s="12" t="str">
        <f t="shared" si="3"/>
        <v>vis</v>
      </c>
      <c r="E21" s="48">
        <f>VLOOKUP(C21,A!C$21:E$973,3,FALSE)</f>
        <v>769.9943644862133</v>
      </c>
      <c r="F21" s="5" t="s">
        <v>74</v>
      </c>
      <c r="G21" s="12" t="str">
        <f t="shared" si="4"/>
        <v>47362.533</v>
      </c>
      <c r="H21" s="10">
        <f t="shared" si="5"/>
        <v>770</v>
      </c>
      <c r="I21" s="49" t="s">
        <v>204</v>
      </c>
      <c r="J21" s="50" t="s">
        <v>205</v>
      </c>
      <c r="K21" s="49">
        <v>770</v>
      </c>
      <c r="L21" s="49" t="s">
        <v>206</v>
      </c>
      <c r="M21" s="50" t="s">
        <v>151</v>
      </c>
      <c r="N21" s="50" t="s">
        <v>152</v>
      </c>
      <c r="O21" s="51" t="s">
        <v>153</v>
      </c>
      <c r="P21" s="51" t="s">
        <v>207</v>
      </c>
    </row>
    <row r="22" spans="1:16" ht="12.75" customHeight="1" thickBot="1">
      <c r="A22" s="10" t="str">
        <f t="shared" si="0"/>
        <v>BAVM 91 </v>
      </c>
      <c r="B22" s="5" t="str">
        <f t="shared" si="1"/>
        <v>II</v>
      </c>
      <c r="C22" s="10">
        <f t="shared" si="2"/>
        <v>49936.467</v>
      </c>
      <c r="D22" s="12" t="str">
        <f t="shared" si="3"/>
        <v>vis</v>
      </c>
      <c r="E22" s="48">
        <f>VLOOKUP(C22,A!C$21:E$973,3,FALSE)</f>
        <v>1687.4795351717012</v>
      </c>
      <c r="F22" s="5" t="s">
        <v>74</v>
      </c>
      <c r="G22" s="12" t="str">
        <f t="shared" si="4"/>
        <v>49936.467</v>
      </c>
      <c r="H22" s="10">
        <f t="shared" si="5"/>
        <v>1687.5</v>
      </c>
      <c r="I22" s="49" t="s">
        <v>228</v>
      </c>
      <c r="J22" s="50" t="s">
        <v>229</v>
      </c>
      <c r="K22" s="49">
        <v>1687.5</v>
      </c>
      <c r="L22" s="49" t="s">
        <v>230</v>
      </c>
      <c r="M22" s="50" t="s">
        <v>151</v>
      </c>
      <c r="N22" s="50" t="s">
        <v>74</v>
      </c>
      <c r="O22" s="51" t="s">
        <v>199</v>
      </c>
      <c r="P22" s="52" t="s">
        <v>231</v>
      </c>
    </row>
    <row r="23" spans="1:16" ht="12.75" customHeight="1" thickBot="1">
      <c r="A23" s="10" t="str">
        <f t="shared" si="0"/>
        <v>IBVS 4597 </v>
      </c>
      <c r="B23" s="5" t="str">
        <f t="shared" si="1"/>
        <v>II</v>
      </c>
      <c r="C23" s="10">
        <f t="shared" si="2"/>
        <v>50284.3338</v>
      </c>
      <c r="D23" s="12" t="str">
        <f t="shared" si="3"/>
        <v>vis</v>
      </c>
      <c r="E23" s="48">
        <f>VLOOKUP(C23,A!C$21:E$973,3,FALSE)</f>
        <v>1811.4775205022568</v>
      </c>
      <c r="F23" s="5" t="s">
        <v>74</v>
      </c>
      <c r="G23" s="12" t="str">
        <f t="shared" si="4"/>
        <v>50284.3338</v>
      </c>
      <c r="H23" s="10">
        <f t="shared" si="5"/>
        <v>1811.5</v>
      </c>
      <c r="I23" s="49" t="s">
        <v>232</v>
      </c>
      <c r="J23" s="50" t="s">
        <v>233</v>
      </c>
      <c r="K23" s="49">
        <v>1811.5</v>
      </c>
      <c r="L23" s="49" t="s">
        <v>234</v>
      </c>
      <c r="M23" s="50" t="s">
        <v>151</v>
      </c>
      <c r="N23" s="50" t="s">
        <v>152</v>
      </c>
      <c r="O23" s="51" t="s">
        <v>235</v>
      </c>
      <c r="P23" s="52" t="s">
        <v>236</v>
      </c>
    </row>
    <row r="24" spans="1:16" ht="12.75" customHeight="1" thickBot="1">
      <c r="A24" s="10" t="str">
        <f t="shared" si="0"/>
        <v>IBVS 4597 </v>
      </c>
      <c r="B24" s="5" t="str">
        <f t="shared" si="1"/>
        <v>I</v>
      </c>
      <c r="C24" s="10">
        <f t="shared" si="2"/>
        <v>50305.3752</v>
      </c>
      <c r="D24" s="12" t="str">
        <f t="shared" si="3"/>
        <v>vis</v>
      </c>
      <c r="E24" s="48">
        <f>VLOOKUP(C24,A!C$21:E$973,3,FALSE)</f>
        <v>1818.9777798214404</v>
      </c>
      <c r="F24" s="5" t="s">
        <v>74</v>
      </c>
      <c r="G24" s="12" t="str">
        <f t="shared" si="4"/>
        <v>50305.3752</v>
      </c>
      <c r="H24" s="10">
        <f t="shared" si="5"/>
        <v>1819</v>
      </c>
      <c r="I24" s="49" t="s">
        <v>237</v>
      </c>
      <c r="J24" s="50" t="s">
        <v>238</v>
      </c>
      <c r="K24" s="49">
        <v>1819</v>
      </c>
      <c r="L24" s="49" t="s">
        <v>239</v>
      </c>
      <c r="M24" s="50" t="s">
        <v>151</v>
      </c>
      <c r="N24" s="50" t="s">
        <v>152</v>
      </c>
      <c r="O24" s="51" t="s">
        <v>235</v>
      </c>
      <c r="P24" s="52" t="s">
        <v>236</v>
      </c>
    </row>
    <row r="25" spans="1:16" ht="12.75" customHeight="1" thickBot="1">
      <c r="A25" s="10" t="str">
        <f t="shared" si="0"/>
        <v>IBVS 4597 </v>
      </c>
      <c r="B25" s="5" t="str">
        <f t="shared" si="1"/>
        <v>II</v>
      </c>
      <c r="C25" s="10">
        <f t="shared" si="2"/>
        <v>50312.3868</v>
      </c>
      <c r="D25" s="12" t="str">
        <f t="shared" si="3"/>
        <v>vis</v>
      </c>
      <c r="E25" s="48">
        <f>VLOOKUP(C25,A!C$21:E$973,3,FALSE)</f>
        <v>1821.4770820657002</v>
      </c>
      <c r="F25" s="5" t="s">
        <v>74</v>
      </c>
      <c r="G25" s="12" t="str">
        <f t="shared" si="4"/>
        <v>50312.3868</v>
      </c>
      <c r="H25" s="10">
        <f t="shared" si="5"/>
        <v>1821.5</v>
      </c>
      <c r="I25" s="49" t="s">
        <v>240</v>
      </c>
      <c r="J25" s="50" t="s">
        <v>241</v>
      </c>
      <c r="K25" s="49">
        <v>1821.5</v>
      </c>
      <c r="L25" s="49" t="s">
        <v>242</v>
      </c>
      <c r="M25" s="50" t="s">
        <v>151</v>
      </c>
      <c r="N25" s="50" t="s">
        <v>152</v>
      </c>
      <c r="O25" s="51" t="s">
        <v>235</v>
      </c>
      <c r="P25" s="52" t="s">
        <v>236</v>
      </c>
    </row>
    <row r="26" spans="1:16" ht="12.75" customHeight="1" thickBot="1">
      <c r="A26" s="10" t="str">
        <f t="shared" si="0"/>
        <v>IBVS 4597 </v>
      </c>
      <c r="B26" s="5" t="str">
        <f t="shared" si="1"/>
        <v>I</v>
      </c>
      <c r="C26" s="10">
        <f t="shared" si="2"/>
        <v>50319.352</v>
      </c>
      <c r="D26" s="12" t="str">
        <f t="shared" si="3"/>
        <v>vis</v>
      </c>
      <c r="E26" s="48">
        <f>VLOOKUP(C26,A!C$21:E$973,3,FALSE)</f>
        <v>1823.9598449146533</v>
      </c>
      <c r="F26" s="5" t="s">
        <v>74</v>
      </c>
      <c r="G26" s="12" t="str">
        <f t="shared" si="4"/>
        <v>50319.3520</v>
      </c>
      <c r="H26" s="10">
        <f t="shared" si="5"/>
        <v>1824</v>
      </c>
      <c r="I26" s="49" t="s">
        <v>243</v>
      </c>
      <c r="J26" s="50" t="s">
        <v>244</v>
      </c>
      <c r="K26" s="49">
        <v>1824</v>
      </c>
      <c r="L26" s="49" t="s">
        <v>245</v>
      </c>
      <c r="M26" s="50" t="s">
        <v>151</v>
      </c>
      <c r="N26" s="50" t="s">
        <v>152</v>
      </c>
      <c r="O26" s="51" t="s">
        <v>235</v>
      </c>
      <c r="P26" s="52" t="s">
        <v>236</v>
      </c>
    </row>
    <row r="27" spans="1:16" ht="12.75" customHeight="1" thickBot="1">
      <c r="A27" s="10" t="str">
        <f t="shared" si="0"/>
        <v>IBVS 4597 </v>
      </c>
      <c r="B27" s="5" t="str">
        <f t="shared" si="1"/>
        <v>I</v>
      </c>
      <c r="C27" s="10">
        <f t="shared" si="2"/>
        <v>50622.3782</v>
      </c>
      <c r="D27" s="12" t="str">
        <f t="shared" si="3"/>
        <v>vis</v>
      </c>
      <c r="E27" s="48">
        <f>VLOOKUP(C27,A!C$21:E$973,3,FALSE)</f>
        <v>1931.9742869435381</v>
      </c>
      <c r="F27" s="5" t="s">
        <v>74</v>
      </c>
      <c r="G27" s="12" t="str">
        <f t="shared" si="4"/>
        <v>50622.3782</v>
      </c>
      <c r="H27" s="10">
        <f t="shared" si="5"/>
        <v>1932</v>
      </c>
      <c r="I27" s="49" t="s">
        <v>251</v>
      </c>
      <c r="J27" s="50" t="s">
        <v>252</v>
      </c>
      <c r="K27" s="49">
        <v>1932</v>
      </c>
      <c r="L27" s="49" t="s">
        <v>253</v>
      </c>
      <c r="M27" s="50" t="s">
        <v>151</v>
      </c>
      <c r="N27" s="50" t="s">
        <v>152</v>
      </c>
      <c r="O27" s="51" t="s">
        <v>235</v>
      </c>
      <c r="P27" s="52" t="s">
        <v>236</v>
      </c>
    </row>
    <row r="28" spans="1:16" ht="12.75" customHeight="1" thickBot="1">
      <c r="A28" s="10" t="str">
        <f t="shared" si="0"/>
        <v>IBVS 4597 </v>
      </c>
      <c r="B28" s="5" t="str">
        <f t="shared" si="1"/>
        <v>II</v>
      </c>
      <c r="C28" s="10">
        <f t="shared" si="2"/>
        <v>50629.3962</v>
      </c>
      <c r="D28" s="12" t="str">
        <f t="shared" si="3"/>
        <v>vis</v>
      </c>
      <c r="E28" s="48">
        <f>VLOOKUP(C28,A!C$21:E$973,3,FALSE)</f>
        <v>1934.4758704837043</v>
      </c>
      <c r="F28" s="5" t="s">
        <v>74</v>
      </c>
      <c r="G28" s="12" t="str">
        <f t="shared" si="4"/>
        <v>50629.3962</v>
      </c>
      <c r="H28" s="10">
        <f t="shared" si="5"/>
        <v>1934.5</v>
      </c>
      <c r="I28" s="49" t="s">
        <v>254</v>
      </c>
      <c r="J28" s="50" t="s">
        <v>255</v>
      </c>
      <c r="K28" s="49">
        <v>1934.5</v>
      </c>
      <c r="L28" s="49" t="s">
        <v>256</v>
      </c>
      <c r="M28" s="50" t="s">
        <v>151</v>
      </c>
      <c r="N28" s="50" t="s">
        <v>152</v>
      </c>
      <c r="O28" s="51" t="s">
        <v>235</v>
      </c>
      <c r="P28" s="52" t="s">
        <v>236</v>
      </c>
    </row>
    <row r="29" spans="1:16" ht="12.75" customHeight="1" thickBot="1">
      <c r="A29" s="10" t="str">
        <f t="shared" si="0"/>
        <v>IBVS 4597 </v>
      </c>
      <c r="B29" s="5" t="str">
        <f t="shared" si="1"/>
        <v>I</v>
      </c>
      <c r="C29" s="10">
        <f t="shared" si="2"/>
        <v>50653.2405</v>
      </c>
      <c r="D29" s="12" t="str">
        <f t="shared" si="3"/>
        <v>vis</v>
      </c>
      <c r="E29" s="48">
        <f>VLOOKUP(C29,A!C$21:E$973,3,FALSE)</f>
        <v>1942.9752304732665</v>
      </c>
      <c r="F29" s="5" t="s">
        <v>74</v>
      </c>
      <c r="G29" s="12" t="str">
        <f t="shared" si="4"/>
        <v>50653.2405</v>
      </c>
      <c r="H29" s="10">
        <f t="shared" si="5"/>
        <v>1943</v>
      </c>
      <c r="I29" s="49" t="s">
        <v>257</v>
      </c>
      <c r="J29" s="50" t="s">
        <v>258</v>
      </c>
      <c r="K29" s="49">
        <v>1943</v>
      </c>
      <c r="L29" s="49" t="s">
        <v>259</v>
      </c>
      <c r="M29" s="50" t="s">
        <v>151</v>
      </c>
      <c r="N29" s="50" t="s">
        <v>152</v>
      </c>
      <c r="O29" s="51" t="s">
        <v>235</v>
      </c>
      <c r="P29" s="52" t="s">
        <v>236</v>
      </c>
    </row>
    <row r="30" spans="1:16" ht="12.75" customHeight="1" thickBot="1">
      <c r="A30" s="10" t="str">
        <f t="shared" si="0"/>
        <v>IBVS 4597 </v>
      </c>
      <c r="B30" s="5" t="str">
        <f t="shared" si="1"/>
        <v>II</v>
      </c>
      <c r="C30" s="10">
        <f t="shared" si="2"/>
        <v>50660.2535</v>
      </c>
      <c r="D30" s="12" t="str">
        <f t="shared" si="3"/>
        <v>vis</v>
      </c>
      <c r="E30" s="48">
        <f>VLOOKUP(C30,A!C$21:E$973,3,FALSE)</f>
        <v>1945.4750317510056</v>
      </c>
      <c r="F30" s="5" t="s">
        <v>74</v>
      </c>
      <c r="G30" s="12" t="str">
        <f t="shared" si="4"/>
        <v>50660.2535</v>
      </c>
      <c r="H30" s="10">
        <f t="shared" si="5"/>
        <v>1945.5</v>
      </c>
      <c r="I30" s="49" t="s">
        <v>260</v>
      </c>
      <c r="J30" s="50" t="s">
        <v>261</v>
      </c>
      <c r="K30" s="49">
        <v>1945.5</v>
      </c>
      <c r="L30" s="49" t="s">
        <v>262</v>
      </c>
      <c r="M30" s="50" t="s">
        <v>151</v>
      </c>
      <c r="N30" s="50" t="s">
        <v>152</v>
      </c>
      <c r="O30" s="51" t="s">
        <v>235</v>
      </c>
      <c r="P30" s="52" t="s">
        <v>236</v>
      </c>
    </row>
    <row r="31" spans="1:16" ht="12.75" customHeight="1" thickBot="1">
      <c r="A31" s="10" t="str">
        <f t="shared" si="0"/>
        <v>IBVS 4597 </v>
      </c>
      <c r="B31" s="5" t="str">
        <f t="shared" si="1"/>
        <v>II</v>
      </c>
      <c r="C31" s="10">
        <f t="shared" si="2"/>
        <v>50682.6993</v>
      </c>
      <c r="D31" s="12" t="str">
        <f t="shared" si="3"/>
        <v>vis</v>
      </c>
      <c r="E31" s="48">
        <f>VLOOKUP(C31,A!C$21:E$973,3,FALSE)</f>
        <v>1953.47589294021</v>
      </c>
      <c r="F31" s="5" t="s">
        <v>74</v>
      </c>
      <c r="G31" s="12" t="str">
        <f t="shared" si="4"/>
        <v>50682.6993</v>
      </c>
      <c r="H31" s="10">
        <f t="shared" si="5"/>
        <v>1953.5</v>
      </c>
      <c r="I31" s="49" t="s">
        <v>263</v>
      </c>
      <c r="J31" s="50" t="s">
        <v>264</v>
      </c>
      <c r="K31" s="49">
        <v>1953.5</v>
      </c>
      <c r="L31" s="49" t="s">
        <v>265</v>
      </c>
      <c r="M31" s="50" t="s">
        <v>151</v>
      </c>
      <c r="N31" s="50" t="s">
        <v>152</v>
      </c>
      <c r="O31" s="51" t="s">
        <v>235</v>
      </c>
      <c r="P31" s="52" t="s">
        <v>236</v>
      </c>
    </row>
    <row r="32" spans="1:16" ht="12.75" customHeight="1" thickBot="1">
      <c r="A32" s="10" t="str">
        <f t="shared" si="0"/>
        <v>IBVS 4597 </v>
      </c>
      <c r="B32" s="5" t="str">
        <f t="shared" si="1"/>
        <v>I</v>
      </c>
      <c r="C32" s="10">
        <f t="shared" si="2"/>
        <v>50689.7076</v>
      </c>
      <c r="D32" s="12" t="str">
        <f t="shared" si="3"/>
        <v>vis</v>
      </c>
      <c r="E32" s="48">
        <f>VLOOKUP(C32,A!C$21:E$973,3,FALSE)</f>
        <v>1955.9740188912701</v>
      </c>
      <c r="F32" s="5" t="s">
        <v>74</v>
      </c>
      <c r="G32" s="12" t="str">
        <f t="shared" si="4"/>
        <v>50689.7076</v>
      </c>
      <c r="H32" s="10">
        <f t="shared" si="5"/>
        <v>1956</v>
      </c>
      <c r="I32" s="49" t="s">
        <v>266</v>
      </c>
      <c r="J32" s="50" t="s">
        <v>267</v>
      </c>
      <c r="K32" s="49">
        <v>1956</v>
      </c>
      <c r="L32" s="49" t="s">
        <v>268</v>
      </c>
      <c r="M32" s="50" t="s">
        <v>151</v>
      </c>
      <c r="N32" s="50" t="s">
        <v>152</v>
      </c>
      <c r="O32" s="51" t="s">
        <v>235</v>
      </c>
      <c r="P32" s="52" t="s">
        <v>236</v>
      </c>
    </row>
    <row r="33" spans="1:16" ht="12.75" customHeight="1" thickBot="1">
      <c r="A33" s="10" t="str">
        <f t="shared" si="0"/>
        <v>BAVM 178 </v>
      </c>
      <c r="B33" s="5" t="str">
        <f t="shared" si="1"/>
        <v>II</v>
      </c>
      <c r="C33" s="10">
        <f t="shared" si="2"/>
        <v>53611.5038</v>
      </c>
      <c r="D33" s="12" t="str">
        <f t="shared" si="3"/>
        <v>vis</v>
      </c>
      <c r="E33" s="48">
        <f>VLOOKUP(C33,A!C$21:E$973,3,FALSE)</f>
        <v>2997.4555352258826</v>
      </c>
      <c r="F33" s="5" t="s">
        <v>74</v>
      </c>
      <c r="G33" s="12" t="str">
        <f t="shared" si="4"/>
        <v>53611.5038</v>
      </c>
      <c r="H33" s="10">
        <f t="shared" si="5"/>
        <v>2997.5</v>
      </c>
      <c r="I33" s="49" t="s">
        <v>269</v>
      </c>
      <c r="J33" s="50" t="s">
        <v>270</v>
      </c>
      <c r="K33" s="49">
        <v>2997.5</v>
      </c>
      <c r="L33" s="49" t="s">
        <v>271</v>
      </c>
      <c r="M33" s="50" t="s">
        <v>272</v>
      </c>
      <c r="N33" s="50" t="s">
        <v>273</v>
      </c>
      <c r="O33" s="51" t="s">
        <v>199</v>
      </c>
      <c r="P33" s="52" t="s">
        <v>274</v>
      </c>
    </row>
    <row r="34" spans="1:16" ht="12.75" customHeight="1" thickBot="1">
      <c r="A34" s="10" t="str">
        <f t="shared" si="0"/>
        <v>BAVM 178 </v>
      </c>
      <c r="B34" s="5" t="str">
        <f t="shared" si="1"/>
        <v>I</v>
      </c>
      <c r="C34" s="10">
        <f t="shared" si="2"/>
        <v>53621.3293</v>
      </c>
      <c r="D34" s="12" t="str">
        <f t="shared" si="3"/>
        <v>vis</v>
      </c>
      <c r="E34" s="48">
        <f>VLOOKUP(C34,A!C$21:E$973,3,FALSE)</f>
        <v>3000.9578591178583</v>
      </c>
      <c r="F34" s="5" t="s">
        <v>74</v>
      </c>
      <c r="G34" s="12" t="str">
        <f t="shared" si="4"/>
        <v>53621.3293</v>
      </c>
      <c r="H34" s="10">
        <f t="shared" si="5"/>
        <v>3001</v>
      </c>
      <c r="I34" s="49" t="s">
        <v>275</v>
      </c>
      <c r="J34" s="50" t="s">
        <v>276</v>
      </c>
      <c r="K34" s="49" t="s">
        <v>277</v>
      </c>
      <c r="L34" s="49" t="s">
        <v>278</v>
      </c>
      <c r="M34" s="50" t="s">
        <v>272</v>
      </c>
      <c r="N34" s="50" t="s">
        <v>273</v>
      </c>
      <c r="O34" s="51" t="s">
        <v>279</v>
      </c>
      <c r="P34" s="52" t="s">
        <v>274</v>
      </c>
    </row>
    <row r="35" spans="1:16" ht="12.75" customHeight="1" thickBot="1">
      <c r="A35" s="10" t="str">
        <f t="shared" si="0"/>
        <v>BAVM 183 </v>
      </c>
      <c r="B35" s="5" t="str">
        <f t="shared" si="1"/>
        <v>II</v>
      </c>
      <c r="C35" s="10">
        <f t="shared" si="2"/>
        <v>53942.5452</v>
      </c>
      <c r="D35" s="12" t="str">
        <f t="shared" si="3"/>
        <v>vis</v>
      </c>
      <c r="E35" s="48">
        <f>VLOOKUP(C35,A!C$21:E$973,3,FALSE)</f>
        <v>3115.456064914276</v>
      </c>
      <c r="F35" s="5" t="s">
        <v>74</v>
      </c>
      <c r="G35" s="12" t="str">
        <f t="shared" si="4"/>
        <v>53942.5452</v>
      </c>
      <c r="H35" s="10">
        <f t="shared" si="5"/>
        <v>3115.5</v>
      </c>
      <c r="I35" s="49" t="s">
        <v>280</v>
      </c>
      <c r="J35" s="50" t="s">
        <v>281</v>
      </c>
      <c r="K35" s="49" t="s">
        <v>282</v>
      </c>
      <c r="L35" s="49" t="s">
        <v>283</v>
      </c>
      <c r="M35" s="50" t="s">
        <v>272</v>
      </c>
      <c r="N35" s="50" t="s">
        <v>273</v>
      </c>
      <c r="O35" s="51" t="s">
        <v>199</v>
      </c>
      <c r="P35" s="52" t="s">
        <v>284</v>
      </c>
    </row>
    <row r="36" spans="1:16" ht="12.75" customHeight="1" thickBot="1">
      <c r="A36" s="10" t="str">
        <f t="shared" si="0"/>
        <v>IBVS 5931 </v>
      </c>
      <c r="B36" s="5" t="str">
        <f t="shared" si="1"/>
        <v>II</v>
      </c>
      <c r="C36" s="10">
        <f t="shared" si="2"/>
        <v>54004.2649</v>
      </c>
      <c r="D36" s="12" t="str">
        <f t="shared" si="3"/>
        <v>vis</v>
      </c>
      <c r="E36" s="48">
        <f>VLOOKUP(C36,A!C$21:E$973,3,FALSE)</f>
        <v>3137.4562053565555</v>
      </c>
      <c r="F36" s="5" t="s">
        <v>74</v>
      </c>
      <c r="G36" s="12" t="str">
        <f t="shared" si="4"/>
        <v>54004.2649</v>
      </c>
      <c r="H36" s="10">
        <f t="shared" si="5"/>
        <v>3137.5</v>
      </c>
      <c r="I36" s="49" t="s">
        <v>285</v>
      </c>
      <c r="J36" s="50" t="s">
        <v>286</v>
      </c>
      <c r="K36" s="49" t="s">
        <v>287</v>
      </c>
      <c r="L36" s="49" t="s">
        <v>288</v>
      </c>
      <c r="M36" s="50" t="s">
        <v>272</v>
      </c>
      <c r="N36" s="50" t="s">
        <v>74</v>
      </c>
      <c r="O36" s="51" t="s">
        <v>289</v>
      </c>
      <c r="P36" s="52" t="s">
        <v>290</v>
      </c>
    </row>
    <row r="37" spans="1:16" ht="12.75" customHeight="1" thickBot="1">
      <c r="A37" s="10" t="str">
        <f t="shared" si="0"/>
        <v>IBVS 5893 </v>
      </c>
      <c r="B37" s="5" t="str">
        <f t="shared" si="1"/>
        <v>II</v>
      </c>
      <c r="C37" s="10">
        <f t="shared" si="2"/>
        <v>54966.3708</v>
      </c>
      <c r="D37" s="12" t="str">
        <f t="shared" si="3"/>
        <v>vis</v>
      </c>
      <c r="E37" s="48">
        <f>VLOOKUP(C37,A!C$21:E$973,3,FALSE)</f>
        <v>3480.4012443043343</v>
      </c>
      <c r="F37" s="5" t="s">
        <v>74</v>
      </c>
      <c r="G37" s="12" t="str">
        <f t="shared" si="4"/>
        <v>54966.3708</v>
      </c>
      <c r="H37" s="10">
        <f t="shared" si="5"/>
        <v>3480.5</v>
      </c>
      <c r="I37" s="49" t="s">
        <v>296</v>
      </c>
      <c r="J37" s="50" t="s">
        <v>297</v>
      </c>
      <c r="K37" s="49" t="s">
        <v>298</v>
      </c>
      <c r="L37" s="49" t="s">
        <v>299</v>
      </c>
      <c r="M37" s="50" t="s">
        <v>272</v>
      </c>
      <c r="N37" s="50" t="s">
        <v>66</v>
      </c>
      <c r="O37" s="51" t="s">
        <v>300</v>
      </c>
      <c r="P37" s="52" t="s">
        <v>301</v>
      </c>
    </row>
    <row r="38" spans="1:16" ht="12.75" customHeight="1" thickBot="1">
      <c r="A38" s="10" t="str">
        <f t="shared" si="0"/>
        <v>IBVS 5924 </v>
      </c>
      <c r="B38" s="5" t="str">
        <f t="shared" si="1"/>
        <v>I</v>
      </c>
      <c r="C38" s="10">
        <f t="shared" si="2"/>
        <v>55077.3184</v>
      </c>
      <c r="D38" s="12" t="str">
        <f t="shared" si="3"/>
        <v>vis</v>
      </c>
      <c r="E38" s="48">
        <f>VLOOKUP(C38,A!C$21:E$973,3,FALSE)</f>
        <v>3519.9487920359957</v>
      </c>
      <c r="F38" s="5" t="s">
        <v>74</v>
      </c>
      <c r="G38" s="12" t="str">
        <f t="shared" si="4"/>
        <v>55077.3184</v>
      </c>
      <c r="H38" s="10">
        <f t="shared" si="5"/>
        <v>3520</v>
      </c>
      <c r="I38" s="49" t="s">
        <v>307</v>
      </c>
      <c r="J38" s="50" t="s">
        <v>308</v>
      </c>
      <c r="K38" s="49" t="s">
        <v>309</v>
      </c>
      <c r="L38" s="49" t="s">
        <v>310</v>
      </c>
      <c r="M38" s="50" t="s">
        <v>272</v>
      </c>
      <c r="N38" s="50" t="s">
        <v>66</v>
      </c>
      <c r="O38" s="51" t="s">
        <v>311</v>
      </c>
      <c r="P38" s="52" t="s">
        <v>312</v>
      </c>
    </row>
    <row r="39" spans="1:16" ht="12.75" customHeight="1" thickBot="1">
      <c r="A39" s="10" t="str">
        <f t="shared" si="0"/>
        <v>BAVM 214 </v>
      </c>
      <c r="B39" s="5" t="str">
        <f t="shared" si="1"/>
        <v>II</v>
      </c>
      <c r="C39" s="10">
        <f t="shared" si="2"/>
        <v>55429.3919</v>
      </c>
      <c r="D39" s="12" t="str">
        <f t="shared" si="3"/>
        <v>vis</v>
      </c>
      <c r="E39" s="48">
        <f>VLOOKUP(C39,A!C$21:E$973,3,FALSE)</f>
        <v>3645.446266035462</v>
      </c>
      <c r="F39" s="5" t="s">
        <v>74</v>
      </c>
      <c r="G39" s="12" t="str">
        <f t="shared" si="4"/>
        <v>55429.3919</v>
      </c>
      <c r="H39" s="10">
        <f t="shared" si="5"/>
        <v>3645.5</v>
      </c>
      <c r="I39" s="49" t="s">
        <v>313</v>
      </c>
      <c r="J39" s="50" t="s">
        <v>314</v>
      </c>
      <c r="K39" s="49" t="s">
        <v>315</v>
      </c>
      <c r="L39" s="49" t="s">
        <v>316</v>
      </c>
      <c r="M39" s="50" t="s">
        <v>272</v>
      </c>
      <c r="N39" s="50" t="s">
        <v>273</v>
      </c>
      <c r="O39" s="51" t="s">
        <v>279</v>
      </c>
      <c r="P39" s="52" t="s">
        <v>317</v>
      </c>
    </row>
    <row r="40" spans="1:16" ht="12.75" customHeight="1" thickBot="1">
      <c r="A40" s="10" t="str">
        <f t="shared" si="0"/>
        <v>OEJV 0160 </v>
      </c>
      <c r="B40" s="5" t="str">
        <f t="shared" si="1"/>
        <v>II</v>
      </c>
      <c r="C40" s="10">
        <f t="shared" si="2"/>
        <v>56481.40781</v>
      </c>
      <c r="D40" s="12" t="str">
        <f t="shared" si="3"/>
        <v>vis</v>
      </c>
      <c r="E40" s="48">
        <f>VLOOKUP(C40,A!C$21:E$973,3,FALSE)</f>
        <v>4020.4399514796874</v>
      </c>
      <c r="F40" s="5" t="s">
        <v>74</v>
      </c>
      <c r="G40" s="12" t="str">
        <f t="shared" si="4"/>
        <v>56481.40781</v>
      </c>
      <c r="H40" s="10">
        <f t="shared" si="5"/>
        <v>4020.5</v>
      </c>
      <c r="I40" s="49" t="s">
        <v>318</v>
      </c>
      <c r="J40" s="50" t="s">
        <v>319</v>
      </c>
      <c r="K40" s="49" t="s">
        <v>320</v>
      </c>
      <c r="L40" s="49" t="s">
        <v>321</v>
      </c>
      <c r="M40" s="50" t="s">
        <v>272</v>
      </c>
      <c r="N40" s="50" t="s">
        <v>66</v>
      </c>
      <c r="O40" s="51" t="s">
        <v>322</v>
      </c>
      <c r="P40" s="52" t="s">
        <v>323</v>
      </c>
    </row>
    <row r="41" spans="1:16" ht="12.75" customHeight="1" thickBot="1">
      <c r="A41" s="10" t="str">
        <f t="shared" si="0"/>
        <v>BAVM 234 </v>
      </c>
      <c r="B41" s="5" t="str">
        <f t="shared" si="1"/>
        <v>II</v>
      </c>
      <c r="C41" s="10">
        <f t="shared" si="2"/>
        <v>56495.4267</v>
      </c>
      <c r="D41" s="12" t="str">
        <f t="shared" si="3"/>
        <v>vis</v>
      </c>
      <c r="E41" s="48">
        <f>VLOOKUP(C41,A!C$21:E$973,3,FALSE)</f>
        <v>4025.4370196580003</v>
      </c>
      <c r="F41" s="5" t="s">
        <v>74</v>
      </c>
      <c r="G41" s="12" t="str">
        <f t="shared" si="4"/>
        <v>56495.4267</v>
      </c>
      <c r="H41" s="10">
        <f t="shared" si="5"/>
        <v>4025.5</v>
      </c>
      <c r="I41" s="49" t="s">
        <v>324</v>
      </c>
      <c r="J41" s="50" t="s">
        <v>325</v>
      </c>
      <c r="K41" s="49" t="s">
        <v>326</v>
      </c>
      <c r="L41" s="49" t="s">
        <v>327</v>
      </c>
      <c r="M41" s="50" t="s">
        <v>272</v>
      </c>
      <c r="N41" s="50" t="s">
        <v>273</v>
      </c>
      <c r="O41" s="51" t="s">
        <v>199</v>
      </c>
      <c r="P41" s="52" t="s">
        <v>328</v>
      </c>
    </row>
    <row r="42" spans="1:16" ht="12.75" customHeight="1" thickBot="1">
      <c r="A42" s="10" t="str">
        <f t="shared" si="0"/>
        <v>BAVM 232 </v>
      </c>
      <c r="B42" s="5" t="str">
        <f t="shared" si="1"/>
        <v>II</v>
      </c>
      <c r="C42" s="10">
        <f t="shared" si="2"/>
        <v>56495.4328</v>
      </c>
      <c r="D42" s="12" t="str">
        <f t="shared" si="3"/>
        <v>vis</v>
      </c>
      <c r="E42" s="48">
        <f>VLOOKUP(C42,A!C$21:E$973,3,FALSE)</f>
        <v>4025.4391940181586</v>
      </c>
      <c r="F42" s="5" t="s">
        <v>74</v>
      </c>
      <c r="G42" s="12" t="str">
        <f t="shared" si="4"/>
        <v>56495.4328</v>
      </c>
      <c r="H42" s="10">
        <f t="shared" si="5"/>
        <v>4025.5</v>
      </c>
      <c r="I42" s="49" t="s">
        <v>329</v>
      </c>
      <c r="J42" s="50" t="s">
        <v>330</v>
      </c>
      <c r="K42" s="49" t="s">
        <v>326</v>
      </c>
      <c r="L42" s="49" t="s">
        <v>331</v>
      </c>
      <c r="M42" s="50" t="s">
        <v>272</v>
      </c>
      <c r="N42" s="50" t="s">
        <v>74</v>
      </c>
      <c r="O42" s="51" t="s">
        <v>332</v>
      </c>
      <c r="P42" s="52" t="s">
        <v>333</v>
      </c>
    </row>
    <row r="43" spans="1:16" ht="12.75" customHeight="1" thickBot="1">
      <c r="A43" s="10" t="str">
        <f aca="true" t="shared" si="6" ref="A43:A76">P43</f>
        <v>BAVM 239 </v>
      </c>
      <c r="B43" s="5" t="str">
        <f aca="true" t="shared" si="7" ref="B43:B76">IF(H43=INT(H43),"I","II")</f>
        <v>I</v>
      </c>
      <c r="C43" s="10">
        <f aca="true" t="shared" si="8" ref="C43:C76">1*G43</f>
        <v>56937.2785</v>
      </c>
      <c r="D43" s="12" t="str">
        <f aca="true" t="shared" si="9" ref="D43:D76">VLOOKUP(F43,I$1:J$5,2,FALSE)</f>
        <v>vis</v>
      </c>
      <c r="E43" s="48">
        <f>VLOOKUP(C43,A!C$21:E$973,3,FALSE)</f>
        <v>4182.936191797103</v>
      </c>
      <c r="F43" s="5" t="s">
        <v>74</v>
      </c>
      <c r="G43" s="12" t="str">
        <f aca="true" t="shared" si="10" ref="G43:G76">MID(I43,3,LEN(I43)-3)</f>
        <v>56937.2785</v>
      </c>
      <c r="H43" s="10">
        <f aca="true" t="shared" si="11" ref="H43:H76">1*K43</f>
        <v>4183</v>
      </c>
      <c r="I43" s="49" t="s">
        <v>334</v>
      </c>
      <c r="J43" s="50" t="s">
        <v>335</v>
      </c>
      <c r="K43" s="49" t="s">
        <v>336</v>
      </c>
      <c r="L43" s="49" t="s">
        <v>337</v>
      </c>
      <c r="M43" s="50" t="s">
        <v>272</v>
      </c>
      <c r="N43" s="50" t="s">
        <v>273</v>
      </c>
      <c r="O43" s="51" t="s">
        <v>199</v>
      </c>
      <c r="P43" s="52" t="s">
        <v>338</v>
      </c>
    </row>
    <row r="44" spans="1:16" ht="12.75" customHeight="1" thickBot="1">
      <c r="A44" s="10" t="str">
        <f t="shared" si="6"/>
        <v> AHSB 6.2.138 </v>
      </c>
      <c r="B44" s="5" t="str">
        <f t="shared" si="7"/>
        <v>I</v>
      </c>
      <c r="C44" s="10">
        <f t="shared" si="8"/>
        <v>33927.407</v>
      </c>
      <c r="D44" s="12" t="str">
        <f t="shared" si="9"/>
        <v>vis</v>
      </c>
      <c r="E44" s="48">
        <f>VLOOKUP(C44,A!C$21:E$973,3,FALSE)</f>
        <v>-4018.9896853344385</v>
      </c>
      <c r="F44" s="5" t="s">
        <v>74</v>
      </c>
      <c r="G44" s="12" t="str">
        <f t="shared" si="10"/>
        <v>33927.407</v>
      </c>
      <c r="H44" s="10">
        <f t="shared" si="11"/>
        <v>-4019</v>
      </c>
      <c r="I44" s="49" t="s">
        <v>77</v>
      </c>
      <c r="J44" s="50" t="s">
        <v>78</v>
      </c>
      <c r="K44" s="49">
        <v>-4019</v>
      </c>
      <c r="L44" s="49" t="s">
        <v>79</v>
      </c>
      <c r="M44" s="50" t="s">
        <v>80</v>
      </c>
      <c r="N44" s="50"/>
      <c r="O44" s="51" t="s">
        <v>81</v>
      </c>
      <c r="P44" s="51" t="s">
        <v>82</v>
      </c>
    </row>
    <row r="45" spans="1:16" ht="12.75" customHeight="1" thickBot="1">
      <c r="A45" s="10" t="str">
        <f t="shared" si="6"/>
        <v> AHSB 6.2.138 </v>
      </c>
      <c r="B45" s="5" t="str">
        <f t="shared" si="7"/>
        <v>II</v>
      </c>
      <c r="C45" s="10">
        <f t="shared" si="8"/>
        <v>34237.391</v>
      </c>
      <c r="D45" s="12" t="str">
        <f t="shared" si="9"/>
        <v>vis</v>
      </c>
      <c r="E45" s="48">
        <f>VLOOKUP(C45,A!C$21:E$973,3,FALSE)</f>
        <v>-3908.495118204988</v>
      </c>
      <c r="F45" s="5" t="s">
        <v>74</v>
      </c>
      <c r="G45" s="12" t="str">
        <f t="shared" si="10"/>
        <v>34237.391</v>
      </c>
      <c r="H45" s="10">
        <f t="shared" si="11"/>
        <v>-3908.5</v>
      </c>
      <c r="I45" s="49" t="s">
        <v>83</v>
      </c>
      <c r="J45" s="50" t="s">
        <v>84</v>
      </c>
      <c r="K45" s="49">
        <v>-3908.5</v>
      </c>
      <c r="L45" s="49" t="s">
        <v>85</v>
      </c>
      <c r="M45" s="50" t="s">
        <v>80</v>
      </c>
      <c r="N45" s="50"/>
      <c r="O45" s="51" t="s">
        <v>81</v>
      </c>
      <c r="P45" s="51" t="s">
        <v>82</v>
      </c>
    </row>
    <row r="46" spans="1:16" ht="12.75" customHeight="1" thickBot="1">
      <c r="A46" s="10" t="str">
        <f t="shared" si="6"/>
        <v> AHSB 6.2.138 </v>
      </c>
      <c r="B46" s="5" t="str">
        <f t="shared" si="7"/>
        <v>II</v>
      </c>
      <c r="C46" s="10">
        <f t="shared" si="8"/>
        <v>34627.345</v>
      </c>
      <c r="D46" s="12" t="str">
        <f t="shared" si="9"/>
        <v>vis</v>
      </c>
      <c r="E46" s="48">
        <f>VLOOKUP(C46,A!C$21:E$973,3,FALSE)</f>
        <v>-3769.4950458451344</v>
      </c>
      <c r="F46" s="5" t="s">
        <v>74</v>
      </c>
      <c r="G46" s="12" t="str">
        <f t="shared" si="10"/>
        <v>34627.345</v>
      </c>
      <c r="H46" s="10">
        <f t="shared" si="11"/>
        <v>-3769.5</v>
      </c>
      <c r="I46" s="49" t="s">
        <v>86</v>
      </c>
      <c r="J46" s="50" t="s">
        <v>87</v>
      </c>
      <c r="K46" s="49">
        <v>-3769.5</v>
      </c>
      <c r="L46" s="49" t="s">
        <v>85</v>
      </c>
      <c r="M46" s="50" t="s">
        <v>80</v>
      </c>
      <c r="N46" s="50"/>
      <c r="O46" s="51" t="s">
        <v>81</v>
      </c>
      <c r="P46" s="51" t="s">
        <v>82</v>
      </c>
    </row>
    <row r="47" spans="1:16" ht="12.75" customHeight="1" thickBot="1">
      <c r="A47" s="10" t="str">
        <f t="shared" si="6"/>
        <v> AHSB 6.2.138 </v>
      </c>
      <c r="B47" s="5" t="str">
        <f t="shared" si="7"/>
        <v>I</v>
      </c>
      <c r="C47" s="10">
        <f t="shared" si="8"/>
        <v>34631.512</v>
      </c>
      <c r="D47" s="12" t="str">
        <f t="shared" si="9"/>
        <v>vis</v>
      </c>
      <c r="E47" s="48">
        <f>VLOOKUP(C47,A!C$21:E$973,3,FALSE)</f>
        <v>-3768.009708339881</v>
      </c>
      <c r="F47" s="5" t="s">
        <v>74</v>
      </c>
      <c r="G47" s="12" t="str">
        <f t="shared" si="10"/>
        <v>34631.512</v>
      </c>
      <c r="H47" s="10">
        <f t="shared" si="11"/>
        <v>-3768</v>
      </c>
      <c r="I47" s="49" t="s">
        <v>88</v>
      </c>
      <c r="J47" s="50" t="s">
        <v>89</v>
      </c>
      <c r="K47" s="49">
        <v>-3768</v>
      </c>
      <c r="L47" s="49" t="s">
        <v>90</v>
      </c>
      <c r="M47" s="50" t="s">
        <v>80</v>
      </c>
      <c r="N47" s="50"/>
      <c r="O47" s="51" t="s">
        <v>81</v>
      </c>
      <c r="P47" s="51" t="s">
        <v>82</v>
      </c>
    </row>
    <row r="48" spans="1:16" ht="12.75" customHeight="1" thickBot="1">
      <c r="A48" s="10" t="str">
        <f t="shared" si="6"/>
        <v> AHSB 6.2.138 </v>
      </c>
      <c r="B48" s="5" t="str">
        <f t="shared" si="7"/>
        <v>I</v>
      </c>
      <c r="C48" s="10">
        <f t="shared" si="8"/>
        <v>34634.308</v>
      </c>
      <c r="D48" s="12" t="str">
        <f t="shared" si="9"/>
        <v>vis</v>
      </c>
      <c r="E48" s="48">
        <f>VLOOKUP(C48,A!C$21:E$973,3,FALSE)</f>
        <v>-3767.0130671916495</v>
      </c>
      <c r="F48" s="5" t="s">
        <v>74</v>
      </c>
      <c r="G48" s="12" t="str">
        <f t="shared" si="10"/>
        <v>34634.308</v>
      </c>
      <c r="H48" s="10">
        <f t="shared" si="11"/>
        <v>-3767</v>
      </c>
      <c r="I48" s="49" t="s">
        <v>91</v>
      </c>
      <c r="J48" s="50" t="s">
        <v>92</v>
      </c>
      <c r="K48" s="49">
        <v>-3767</v>
      </c>
      <c r="L48" s="49" t="s">
        <v>93</v>
      </c>
      <c r="M48" s="50" t="s">
        <v>80</v>
      </c>
      <c r="N48" s="50"/>
      <c r="O48" s="51" t="s">
        <v>81</v>
      </c>
      <c r="P48" s="51" t="s">
        <v>82</v>
      </c>
    </row>
    <row r="49" spans="1:16" ht="12.75" customHeight="1" thickBot="1">
      <c r="A49" s="10" t="str">
        <f t="shared" si="6"/>
        <v> AHSB 6.2.138 </v>
      </c>
      <c r="B49" s="5" t="str">
        <f t="shared" si="7"/>
        <v>I</v>
      </c>
      <c r="C49" s="10">
        <f t="shared" si="8"/>
        <v>34707.31</v>
      </c>
      <c r="D49" s="12" t="str">
        <f t="shared" si="9"/>
        <v>vis</v>
      </c>
      <c r="E49" s="48">
        <f>VLOOKUP(C49,A!C$21:E$973,3,FALSE)</f>
        <v>-3740.9913228771557</v>
      </c>
      <c r="F49" s="5" t="s">
        <v>74</v>
      </c>
      <c r="G49" s="12" t="str">
        <f t="shared" si="10"/>
        <v>34707.310</v>
      </c>
      <c r="H49" s="10">
        <f t="shared" si="11"/>
        <v>-3741</v>
      </c>
      <c r="I49" s="49" t="s">
        <v>94</v>
      </c>
      <c r="J49" s="50" t="s">
        <v>95</v>
      </c>
      <c r="K49" s="49">
        <v>-3741</v>
      </c>
      <c r="L49" s="49" t="s">
        <v>96</v>
      </c>
      <c r="M49" s="50" t="s">
        <v>80</v>
      </c>
      <c r="N49" s="50"/>
      <c r="O49" s="51" t="s">
        <v>81</v>
      </c>
      <c r="P49" s="51" t="s">
        <v>82</v>
      </c>
    </row>
    <row r="50" spans="1:16" ht="12.75" customHeight="1" thickBot="1">
      <c r="A50" s="10" t="str">
        <f t="shared" si="6"/>
        <v> AHSB 6.2.138 </v>
      </c>
      <c r="B50" s="5" t="str">
        <f t="shared" si="7"/>
        <v>II</v>
      </c>
      <c r="C50" s="10">
        <f t="shared" si="8"/>
        <v>35185.595</v>
      </c>
      <c r="D50" s="12" t="str">
        <f t="shared" si="9"/>
        <v>vis</v>
      </c>
      <c r="E50" s="48">
        <f>VLOOKUP(C50,A!C$21:E$973,3,FALSE)</f>
        <v>-3570.5054460592914</v>
      </c>
      <c r="F50" s="5" t="s">
        <v>74</v>
      </c>
      <c r="G50" s="12" t="str">
        <f t="shared" si="10"/>
        <v>35185.595</v>
      </c>
      <c r="H50" s="10">
        <f t="shared" si="11"/>
        <v>-3570.5</v>
      </c>
      <c r="I50" s="49" t="s">
        <v>97</v>
      </c>
      <c r="J50" s="50" t="s">
        <v>98</v>
      </c>
      <c r="K50" s="49">
        <v>-3570.5</v>
      </c>
      <c r="L50" s="49" t="s">
        <v>99</v>
      </c>
      <c r="M50" s="50" t="s">
        <v>80</v>
      </c>
      <c r="N50" s="50"/>
      <c r="O50" s="51" t="s">
        <v>81</v>
      </c>
      <c r="P50" s="51" t="s">
        <v>82</v>
      </c>
    </row>
    <row r="51" spans="1:16" ht="12.75" customHeight="1" thickBot="1">
      <c r="A51" s="10" t="str">
        <f t="shared" si="6"/>
        <v> BTAD 45.18 </v>
      </c>
      <c r="B51" s="5" t="str">
        <f t="shared" si="7"/>
        <v>I</v>
      </c>
      <c r="C51" s="10">
        <f t="shared" si="8"/>
        <v>35248.732</v>
      </c>
      <c r="D51" s="12" t="str">
        <f t="shared" si="9"/>
        <v>vis</v>
      </c>
      <c r="E51" s="48">
        <f>VLOOKUP(C51,A!C$21:E$973,3,FALSE)</f>
        <v>-3548.000105509933</v>
      </c>
      <c r="F51" s="5" t="s">
        <v>74</v>
      </c>
      <c r="G51" s="12" t="str">
        <f t="shared" si="10"/>
        <v>35248.732</v>
      </c>
      <c r="H51" s="10">
        <f t="shared" si="11"/>
        <v>-3548</v>
      </c>
      <c r="I51" s="49" t="s">
        <v>100</v>
      </c>
      <c r="J51" s="50" t="s">
        <v>101</v>
      </c>
      <c r="K51" s="49">
        <v>-3548</v>
      </c>
      <c r="L51" s="49" t="s">
        <v>102</v>
      </c>
      <c r="M51" s="50" t="s">
        <v>76</v>
      </c>
      <c r="N51" s="50"/>
      <c r="O51" s="51" t="s">
        <v>103</v>
      </c>
      <c r="P51" s="51" t="s">
        <v>104</v>
      </c>
    </row>
    <row r="52" spans="1:16" ht="12.75" customHeight="1" thickBot="1">
      <c r="A52" s="10" t="str">
        <f t="shared" si="6"/>
        <v> AHSB 6.2.138 </v>
      </c>
      <c r="B52" s="5" t="str">
        <f t="shared" si="7"/>
        <v>I</v>
      </c>
      <c r="C52" s="10">
        <f t="shared" si="8"/>
        <v>35310.465</v>
      </c>
      <c r="D52" s="12" t="str">
        <f t="shared" si="9"/>
        <v>vis</v>
      </c>
      <c r="E52" s="48">
        <f>VLOOKUP(C52,A!C$21:E$973,3,FALSE)</f>
        <v>-3525.995224249605</v>
      </c>
      <c r="F52" s="5" t="s">
        <v>74</v>
      </c>
      <c r="G52" s="12" t="str">
        <f t="shared" si="10"/>
        <v>35310.465</v>
      </c>
      <c r="H52" s="10">
        <f t="shared" si="11"/>
        <v>-3526</v>
      </c>
      <c r="I52" s="49" t="s">
        <v>105</v>
      </c>
      <c r="J52" s="50" t="s">
        <v>106</v>
      </c>
      <c r="K52" s="49">
        <v>-3526</v>
      </c>
      <c r="L52" s="49" t="s">
        <v>107</v>
      </c>
      <c r="M52" s="50" t="s">
        <v>80</v>
      </c>
      <c r="N52" s="50"/>
      <c r="O52" s="51" t="s">
        <v>81</v>
      </c>
      <c r="P52" s="51" t="s">
        <v>82</v>
      </c>
    </row>
    <row r="53" spans="1:16" ht="12.75" customHeight="1" thickBot="1">
      <c r="A53" s="10" t="str">
        <f t="shared" si="6"/>
        <v> AHSB 6.2.138 </v>
      </c>
      <c r="B53" s="5" t="str">
        <f t="shared" si="7"/>
        <v>II</v>
      </c>
      <c r="C53" s="10">
        <f t="shared" si="8"/>
        <v>35317.47</v>
      </c>
      <c r="D53" s="12" t="str">
        <f t="shared" si="9"/>
        <v>vis</v>
      </c>
      <c r="E53" s="48">
        <f>VLOOKUP(C53,A!C$21:E$973,3,FALSE)</f>
        <v>-3523.498274591744</v>
      </c>
      <c r="F53" s="5" t="s">
        <v>74</v>
      </c>
      <c r="G53" s="12" t="str">
        <f t="shared" si="10"/>
        <v>35317.470</v>
      </c>
      <c r="H53" s="10">
        <f t="shared" si="11"/>
        <v>-3523.5</v>
      </c>
      <c r="I53" s="49" t="s">
        <v>108</v>
      </c>
      <c r="J53" s="50" t="s">
        <v>109</v>
      </c>
      <c r="K53" s="49">
        <v>-3523.5</v>
      </c>
      <c r="L53" s="49" t="s">
        <v>110</v>
      </c>
      <c r="M53" s="50" t="s">
        <v>80</v>
      </c>
      <c r="N53" s="50"/>
      <c r="O53" s="51" t="s">
        <v>81</v>
      </c>
      <c r="P53" s="51" t="s">
        <v>82</v>
      </c>
    </row>
    <row r="54" spans="1:16" ht="12.75" customHeight="1" thickBot="1">
      <c r="A54" s="10" t="str">
        <f t="shared" si="6"/>
        <v> AHSB 6.2.138 </v>
      </c>
      <c r="B54" s="5" t="str">
        <f t="shared" si="7"/>
        <v>I</v>
      </c>
      <c r="C54" s="10">
        <f t="shared" si="8"/>
        <v>35369.352</v>
      </c>
      <c r="D54" s="12" t="str">
        <f t="shared" si="9"/>
        <v>vis</v>
      </c>
      <c r="E54" s="48">
        <f>VLOOKUP(C54,A!C$21:E$973,3,FALSE)</f>
        <v>-3505.00480676176</v>
      </c>
      <c r="F54" s="5" t="s">
        <v>74</v>
      </c>
      <c r="G54" s="12" t="str">
        <f t="shared" si="10"/>
        <v>35369.352</v>
      </c>
      <c r="H54" s="10">
        <f t="shared" si="11"/>
        <v>-3505</v>
      </c>
      <c r="I54" s="49" t="s">
        <v>111</v>
      </c>
      <c r="J54" s="50" t="s">
        <v>112</v>
      </c>
      <c r="K54" s="49">
        <v>-3505</v>
      </c>
      <c r="L54" s="49" t="s">
        <v>113</v>
      </c>
      <c r="M54" s="50" t="s">
        <v>80</v>
      </c>
      <c r="N54" s="50"/>
      <c r="O54" s="51" t="s">
        <v>81</v>
      </c>
      <c r="P54" s="51" t="s">
        <v>82</v>
      </c>
    </row>
    <row r="55" spans="1:16" ht="12.75" customHeight="1" thickBot="1">
      <c r="A55" s="10" t="str">
        <f t="shared" si="6"/>
        <v> AHSB 6.2.138 </v>
      </c>
      <c r="B55" s="5" t="str">
        <f t="shared" si="7"/>
        <v>I</v>
      </c>
      <c r="C55" s="10">
        <f t="shared" si="8"/>
        <v>35428.282</v>
      </c>
      <c r="D55" s="12" t="str">
        <f t="shared" si="9"/>
        <v>vis</v>
      </c>
      <c r="E55" s="48">
        <f>VLOOKUP(C55,A!C$21:E$973,3,FALSE)</f>
        <v>-3483.999061817058</v>
      </c>
      <c r="F55" s="5" t="s">
        <v>74</v>
      </c>
      <c r="G55" s="12" t="str">
        <f t="shared" si="10"/>
        <v>35428.282</v>
      </c>
      <c r="H55" s="10">
        <f t="shared" si="11"/>
        <v>-3484</v>
      </c>
      <c r="I55" s="49" t="s">
        <v>114</v>
      </c>
      <c r="J55" s="50" t="s">
        <v>115</v>
      </c>
      <c r="K55" s="49">
        <v>-3484</v>
      </c>
      <c r="L55" s="49" t="s">
        <v>116</v>
      </c>
      <c r="M55" s="50" t="s">
        <v>80</v>
      </c>
      <c r="N55" s="50"/>
      <c r="O55" s="51" t="s">
        <v>81</v>
      </c>
      <c r="P55" s="51" t="s">
        <v>82</v>
      </c>
    </row>
    <row r="56" spans="1:16" ht="12.75" customHeight="1" thickBot="1">
      <c r="A56" s="10" t="str">
        <f t="shared" si="6"/>
        <v> AHSB 6.2.138 </v>
      </c>
      <c r="B56" s="5" t="str">
        <f t="shared" si="7"/>
        <v>II</v>
      </c>
      <c r="C56" s="10">
        <f t="shared" si="8"/>
        <v>36815.575</v>
      </c>
      <c r="D56" s="12" t="str">
        <f t="shared" si="9"/>
        <v>vis</v>
      </c>
      <c r="E56" s="48">
        <f>VLOOKUP(C56,A!C$21:E$973,3,FALSE)</f>
        <v>-2989.495024457987</v>
      </c>
      <c r="F56" s="5" t="s">
        <v>74</v>
      </c>
      <c r="G56" s="12" t="str">
        <f t="shared" si="10"/>
        <v>36815.575</v>
      </c>
      <c r="H56" s="10">
        <f t="shared" si="11"/>
        <v>-2989.5</v>
      </c>
      <c r="I56" s="49" t="s">
        <v>117</v>
      </c>
      <c r="J56" s="50" t="s">
        <v>118</v>
      </c>
      <c r="K56" s="49">
        <v>-2989.5</v>
      </c>
      <c r="L56" s="49" t="s">
        <v>85</v>
      </c>
      <c r="M56" s="50" t="s">
        <v>80</v>
      </c>
      <c r="N56" s="50"/>
      <c r="O56" s="51" t="s">
        <v>81</v>
      </c>
      <c r="P56" s="51" t="s">
        <v>82</v>
      </c>
    </row>
    <row r="57" spans="1:16" ht="12.75" customHeight="1" thickBot="1">
      <c r="A57" s="10" t="str">
        <f t="shared" si="6"/>
        <v> AHSB 6.2.138 </v>
      </c>
      <c r="B57" s="5" t="str">
        <f t="shared" si="7"/>
        <v>II</v>
      </c>
      <c r="C57" s="10">
        <f t="shared" si="8"/>
        <v>36818.357</v>
      </c>
      <c r="D57" s="12" t="str">
        <f t="shared" si="9"/>
        <v>vis</v>
      </c>
      <c r="E57" s="48">
        <f>VLOOKUP(C57,A!C$21:E$973,3,FALSE)</f>
        <v>-2988.503373644542</v>
      </c>
      <c r="F57" s="5" t="s">
        <v>74</v>
      </c>
      <c r="G57" s="12" t="str">
        <f t="shared" si="10"/>
        <v>36818.357</v>
      </c>
      <c r="H57" s="10">
        <f t="shared" si="11"/>
        <v>-2988.5</v>
      </c>
      <c r="I57" s="49" t="s">
        <v>119</v>
      </c>
      <c r="J57" s="50" t="s">
        <v>120</v>
      </c>
      <c r="K57" s="49">
        <v>-2988.5</v>
      </c>
      <c r="L57" s="49" t="s">
        <v>121</v>
      </c>
      <c r="M57" s="50" t="s">
        <v>80</v>
      </c>
      <c r="N57" s="50"/>
      <c r="O57" s="51" t="s">
        <v>81</v>
      </c>
      <c r="P57" s="51" t="s">
        <v>82</v>
      </c>
    </row>
    <row r="58" spans="1:16" ht="12.75" customHeight="1" thickBot="1">
      <c r="A58" s="10" t="str">
        <f t="shared" si="6"/>
        <v> HABZ 21 </v>
      </c>
      <c r="B58" s="5" t="str">
        <f t="shared" si="7"/>
        <v>II</v>
      </c>
      <c r="C58" s="10">
        <f t="shared" si="8"/>
        <v>36818.374</v>
      </c>
      <c r="D58" s="12" t="str">
        <f t="shared" si="9"/>
        <v>vis</v>
      </c>
      <c r="E58" s="48">
        <f>VLOOKUP(C58,A!C$21:E$973,3,FALSE)</f>
        <v>-2988.4973139522963</v>
      </c>
      <c r="F58" s="5" t="s">
        <v>74</v>
      </c>
      <c r="G58" s="12" t="str">
        <f t="shared" si="10"/>
        <v>36818.374</v>
      </c>
      <c r="H58" s="10">
        <f t="shared" si="11"/>
        <v>-2988.5</v>
      </c>
      <c r="I58" s="49" t="s">
        <v>122</v>
      </c>
      <c r="J58" s="50" t="s">
        <v>123</v>
      </c>
      <c r="K58" s="49">
        <v>-2988.5</v>
      </c>
      <c r="L58" s="49" t="s">
        <v>124</v>
      </c>
      <c r="M58" s="50" t="s">
        <v>80</v>
      </c>
      <c r="N58" s="50"/>
      <c r="O58" s="51" t="s">
        <v>125</v>
      </c>
      <c r="P58" s="51" t="s">
        <v>126</v>
      </c>
    </row>
    <row r="59" spans="1:16" ht="12.75" customHeight="1" thickBot="1">
      <c r="A59" s="10" t="str">
        <f t="shared" si="6"/>
        <v> HABZ 21 </v>
      </c>
      <c r="B59" s="5" t="str">
        <f t="shared" si="7"/>
        <v>I</v>
      </c>
      <c r="C59" s="10">
        <f t="shared" si="8"/>
        <v>36839.439</v>
      </c>
      <c r="D59" s="12" t="str">
        <f t="shared" si="9"/>
        <v>vis</v>
      </c>
      <c r="E59" s="48">
        <f>VLOOKUP(C59,A!C$21:E$973,3,FALSE)</f>
        <v>-2980.9886423544676</v>
      </c>
      <c r="F59" s="5" t="s">
        <v>74</v>
      </c>
      <c r="G59" s="12" t="str">
        <f t="shared" si="10"/>
        <v>36839.439</v>
      </c>
      <c r="H59" s="10">
        <f t="shared" si="11"/>
        <v>-2981</v>
      </c>
      <c r="I59" s="49" t="s">
        <v>127</v>
      </c>
      <c r="J59" s="50" t="s">
        <v>128</v>
      </c>
      <c r="K59" s="49">
        <v>-2981</v>
      </c>
      <c r="L59" s="49" t="s">
        <v>129</v>
      </c>
      <c r="M59" s="50" t="s">
        <v>80</v>
      </c>
      <c r="N59" s="50"/>
      <c r="O59" s="51" t="s">
        <v>125</v>
      </c>
      <c r="P59" s="51" t="s">
        <v>126</v>
      </c>
    </row>
    <row r="60" spans="1:16" ht="12.75" customHeight="1" thickBot="1">
      <c r="A60" s="10" t="str">
        <f t="shared" si="6"/>
        <v> AHSB 6.2.138 </v>
      </c>
      <c r="B60" s="5" t="str">
        <f t="shared" si="7"/>
        <v>II</v>
      </c>
      <c r="C60" s="10">
        <f t="shared" si="8"/>
        <v>36846.403</v>
      </c>
      <c r="D60" s="12" t="str">
        <f t="shared" si="9"/>
        <v>vis</v>
      </c>
      <c r="E60" s="48">
        <f>VLOOKUP(C60,A!C$21:E$973,3,FALSE)</f>
        <v>-2978.5063072484963</v>
      </c>
      <c r="F60" s="5" t="s">
        <v>74</v>
      </c>
      <c r="G60" s="12" t="str">
        <f t="shared" si="10"/>
        <v>36846.403</v>
      </c>
      <c r="H60" s="10">
        <f t="shared" si="11"/>
        <v>-2978.5</v>
      </c>
      <c r="I60" s="49" t="s">
        <v>130</v>
      </c>
      <c r="J60" s="50" t="s">
        <v>131</v>
      </c>
      <c r="K60" s="49">
        <v>-2978.5</v>
      </c>
      <c r="L60" s="49" t="s">
        <v>132</v>
      </c>
      <c r="M60" s="50" t="s">
        <v>80</v>
      </c>
      <c r="N60" s="50"/>
      <c r="O60" s="51" t="s">
        <v>81</v>
      </c>
      <c r="P60" s="51" t="s">
        <v>82</v>
      </c>
    </row>
    <row r="61" spans="1:16" ht="12.75" customHeight="1" thickBot="1">
      <c r="A61" s="10" t="str">
        <f t="shared" si="6"/>
        <v> HABZ 21 </v>
      </c>
      <c r="B61" s="5" t="str">
        <f t="shared" si="7"/>
        <v>I</v>
      </c>
      <c r="C61" s="10">
        <f t="shared" si="8"/>
        <v>36898.283</v>
      </c>
      <c r="D61" s="12" t="str">
        <f t="shared" si="9"/>
        <v>vis</v>
      </c>
      <c r="E61" s="48">
        <f>VLOOKUP(C61,A!C$21:E$973,3,FALSE)</f>
        <v>-2960.01355232348</v>
      </c>
      <c r="F61" s="5" t="s">
        <v>74</v>
      </c>
      <c r="G61" s="12" t="str">
        <f t="shared" si="10"/>
        <v>36898.283</v>
      </c>
      <c r="H61" s="10">
        <f t="shared" si="11"/>
        <v>-2960</v>
      </c>
      <c r="I61" s="49" t="s">
        <v>133</v>
      </c>
      <c r="J61" s="50" t="s">
        <v>134</v>
      </c>
      <c r="K61" s="49">
        <v>-2960</v>
      </c>
      <c r="L61" s="49" t="s">
        <v>135</v>
      </c>
      <c r="M61" s="50" t="s">
        <v>80</v>
      </c>
      <c r="N61" s="50"/>
      <c r="O61" s="51" t="s">
        <v>125</v>
      </c>
      <c r="P61" s="51" t="s">
        <v>126</v>
      </c>
    </row>
    <row r="62" spans="1:16" ht="12.75" customHeight="1" thickBot="1">
      <c r="A62" s="10" t="str">
        <f t="shared" si="6"/>
        <v> HABZ 21 </v>
      </c>
      <c r="B62" s="5" t="str">
        <f t="shared" si="7"/>
        <v>II</v>
      </c>
      <c r="C62" s="10">
        <f t="shared" si="8"/>
        <v>37194.326</v>
      </c>
      <c r="D62" s="12" t="str">
        <f t="shared" si="9"/>
        <v>vis</v>
      </c>
      <c r="E62" s="48">
        <f>VLOOKUP(C62,A!C$21:E$973,3,FALSE)</f>
        <v>-2854.4882892882806</v>
      </c>
      <c r="F62" s="5" t="s">
        <v>74</v>
      </c>
      <c r="G62" s="12" t="str">
        <f t="shared" si="10"/>
        <v>37194.326</v>
      </c>
      <c r="H62" s="10">
        <f t="shared" si="11"/>
        <v>-2854.5</v>
      </c>
      <c r="I62" s="49" t="s">
        <v>136</v>
      </c>
      <c r="J62" s="50" t="s">
        <v>137</v>
      </c>
      <c r="K62" s="49">
        <v>-2854.5</v>
      </c>
      <c r="L62" s="49" t="s">
        <v>138</v>
      </c>
      <c r="M62" s="50" t="s">
        <v>80</v>
      </c>
      <c r="N62" s="50"/>
      <c r="O62" s="51" t="s">
        <v>125</v>
      </c>
      <c r="P62" s="51" t="s">
        <v>126</v>
      </c>
    </row>
    <row r="63" spans="1:16" ht="12.75" customHeight="1" thickBot="1">
      <c r="A63" s="10" t="str">
        <f t="shared" si="6"/>
        <v> HABZ 21 </v>
      </c>
      <c r="B63" s="5" t="str">
        <f t="shared" si="7"/>
        <v>II</v>
      </c>
      <c r="C63" s="10">
        <f t="shared" si="8"/>
        <v>38288.427</v>
      </c>
      <c r="D63" s="12" t="str">
        <f t="shared" si="9"/>
        <v>vis</v>
      </c>
      <c r="E63" s="48">
        <f>VLOOKUP(C63,A!C$21:E$973,3,FALSE)</f>
        <v>-2464.493268929496</v>
      </c>
      <c r="F63" s="5" t="s">
        <v>74</v>
      </c>
      <c r="G63" s="12" t="str">
        <f t="shared" si="10"/>
        <v>38288.427</v>
      </c>
      <c r="H63" s="10">
        <f t="shared" si="11"/>
        <v>-2464.5</v>
      </c>
      <c r="I63" s="49" t="s">
        <v>139</v>
      </c>
      <c r="J63" s="50" t="s">
        <v>140</v>
      </c>
      <c r="K63" s="49">
        <v>-2464.5</v>
      </c>
      <c r="L63" s="49" t="s">
        <v>141</v>
      </c>
      <c r="M63" s="50" t="s">
        <v>80</v>
      </c>
      <c r="N63" s="50"/>
      <c r="O63" s="51" t="s">
        <v>125</v>
      </c>
      <c r="P63" s="51" t="s">
        <v>126</v>
      </c>
    </row>
    <row r="64" spans="1:16" ht="12.75" customHeight="1" thickBot="1">
      <c r="A64" s="10" t="str">
        <f t="shared" si="6"/>
        <v>BAVM 34 </v>
      </c>
      <c r="B64" s="5" t="str">
        <f t="shared" si="7"/>
        <v>I</v>
      </c>
      <c r="C64" s="10">
        <f t="shared" si="8"/>
        <v>44871.344</v>
      </c>
      <c r="D64" s="12" t="str">
        <f t="shared" si="9"/>
        <v>vis</v>
      </c>
      <c r="E64" s="48">
        <f>VLOOKUP(C64,A!C$21:E$973,3,FALSE)</f>
        <v>-117.99614532282644</v>
      </c>
      <c r="F64" s="5" t="s">
        <v>74</v>
      </c>
      <c r="G64" s="12" t="str">
        <f t="shared" si="10"/>
        <v>44871.344</v>
      </c>
      <c r="H64" s="10">
        <f t="shared" si="11"/>
        <v>-118</v>
      </c>
      <c r="I64" s="49" t="s">
        <v>142</v>
      </c>
      <c r="J64" s="50" t="s">
        <v>143</v>
      </c>
      <c r="K64" s="49">
        <v>-118</v>
      </c>
      <c r="L64" s="49" t="s">
        <v>144</v>
      </c>
      <c r="M64" s="50" t="s">
        <v>145</v>
      </c>
      <c r="N64" s="50"/>
      <c r="O64" s="51" t="s">
        <v>146</v>
      </c>
      <c r="P64" s="52" t="s">
        <v>147</v>
      </c>
    </row>
    <row r="65" spans="1:16" ht="12.75" customHeight="1" thickBot="1">
      <c r="A65" s="10" t="str">
        <f t="shared" si="6"/>
        <v>BAVM 38 </v>
      </c>
      <c r="B65" s="5" t="str">
        <f t="shared" si="7"/>
        <v>I</v>
      </c>
      <c r="C65" s="10">
        <f t="shared" si="8"/>
        <v>45620.361</v>
      </c>
      <c r="D65" s="12" t="str">
        <f t="shared" si="9"/>
        <v>vis</v>
      </c>
      <c r="E65" s="48">
        <f>VLOOKUP(C65,A!C$21:E$973,3,FALSE)</f>
        <v>148.99282568083316</v>
      </c>
      <c r="F65" s="5" t="s">
        <v>74</v>
      </c>
      <c r="G65" s="12" t="str">
        <f t="shared" si="10"/>
        <v>45620.361</v>
      </c>
      <c r="H65" s="10">
        <f t="shared" si="11"/>
        <v>149</v>
      </c>
      <c r="I65" s="49" t="s">
        <v>180</v>
      </c>
      <c r="J65" s="50" t="s">
        <v>181</v>
      </c>
      <c r="K65" s="49">
        <v>149</v>
      </c>
      <c r="L65" s="49" t="s">
        <v>182</v>
      </c>
      <c r="M65" s="50" t="s">
        <v>145</v>
      </c>
      <c r="N65" s="50"/>
      <c r="O65" s="51" t="s">
        <v>146</v>
      </c>
      <c r="P65" s="52" t="s">
        <v>183</v>
      </c>
    </row>
    <row r="66" spans="1:16" ht="12.75" customHeight="1" thickBot="1">
      <c r="A66" s="10" t="str">
        <f t="shared" si="6"/>
        <v>BAVM 46 </v>
      </c>
      <c r="B66" s="5" t="str">
        <f t="shared" si="7"/>
        <v>II</v>
      </c>
      <c r="C66" s="10">
        <f t="shared" si="8"/>
        <v>46693.445</v>
      </c>
      <c r="D66" s="12" t="str">
        <f t="shared" si="9"/>
        <v>vis</v>
      </c>
      <c r="E66" s="48">
        <f>VLOOKUP(C66,A!C$21:E$973,3,FALSE)</f>
        <v>531.4962841610703</v>
      </c>
      <c r="F66" s="5" t="s">
        <v>74</v>
      </c>
      <c r="G66" s="12" t="str">
        <f t="shared" si="10"/>
        <v>46693.445</v>
      </c>
      <c r="H66" s="10">
        <f t="shared" si="11"/>
        <v>531.5</v>
      </c>
      <c r="I66" s="49" t="s">
        <v>192</v>
      </c>
      <c r="J66" s="50" t="s">
        <v>193</v>
      </c>
      <c r="K66" s="49">
        <v>531.5</v>
      </c>
      <c r="L66" s="49" t="s">
        <v>186</v>
      </c>
      <c r="M66" s="50" t="s">
        <v>145</v>
      </c>
      <c r="N66" s="50"/>
      <c r="O66" s="51" t="s">
        <v>194</v>
      </c>
      <c r="P66" s="52" t="s">
        <v>195</v>
      </c>
    </row>
    <row r="67" spans="1:16" ht="12.75" customHeight="1" thickBot="1">
      <c r="A67" s="10" t="str">
        <f t="shared" si="6"/>
        <v>BAVM 50 </v>
      </c>
      <c r="B67" s="5" t="str">
        <f t="shared" si="7"/>
        <v>II</v>
      </c>
      <c r="C67" s="10">
        <f t="shared" si="8"/>
        <v>47069.3642</v>
      </c>
      <c r="D67" s="12" t="str">
        <f t="shared" si="9"/>
        <v>vis</v>
      </c>
      <c r="E67" s="48">
        <f>VLOOKUP(C67,A!C$21:E$973,3,FALSE)</f>
        <v>665.4936171835785</v>
      </c>
      <c r="F67" s="5" t="s">
        <v>74</v>
      </c>
      <c r="G67" s="12" t="str">
        <f t="shared" si="10"/>
        <v>47069.3642</v>
      </c>
      <c r="H67" s="10">
        <f t="shared" si="11"/>
        <v>665.5</v>
      </c>
      <c r="I67" s="49" t="s">
        <v>196</v>
      </c>
      <c r="J67" s="50" t="s">
        <v>197</v>
      </c>
      <c r="K67" s="49">
        <v>665.5</v>
      </c>
      <c r="L67" s="49" t="s">
        <v>198</v>
      </c>
      <c r="M67" s="50" t="s">
        <v>151</v>
      </c>
      <c r="N67" s="50" t="s">
        <v>74</v>
      </c>
      <c r="O67" s="51" t="s">
        <v>199</v>
      </c>
      <c r="P67" s="52" t="s">
        <v>200</v>
      </c>
    </row>
    <row r="68" spans="1:16" ht="12.75" customHeight="1" thickBot="1">
      <c r="A68" s="10" t="str">
        <f t="shared" si="6"/>
        <v>BAVM 50 </v>
      </c>
      <c r="B68" s="5" t="str">
        <f t="shared" si="7"/>
        <v>I</v>
      </c>
      <c r="C68" s="10">
        <f t="shared" si="8"/>
        <v>47076.3748</v>
      </c>
      <c r="D68" s="12" t="str">
        <f t="shared" si="9"/>
        <v>vis</v>
      </c>
      <c r="E68" s="48">
        <f>VLOOKUP(C68,A!C$21:E$973,3,FALSE)</f>
        <v>667.9925629753519</v>
      </c>
      <c r="F68" s="5" t="s">
        <v>74</v>
      </c>
      <c r="G68" s="12" t="str">
        <f t="shared" si="10"/>
        <v>47076.3748</v>
      </c>
      <c r="H68" s="10">
        <f t="shared" si="11"/>
        <v>668</v>
      </c>
      <c r="I68" s="49" t="s">
        <v>201</v>
      </c>
      <c r="J68" s="50" t="s">
        <v>202</v>
      </c>
      <c r="K68" s="49">
        <v>668</v>
      </c>
      <c r="L68" s="49" t="s">
        <v>203</v>
      </c>
      <c r="M68" s="50" t="s">
        <v>151</v>
      </c>
      <c r="N68" s="50" t="s">
        <v>74</v>
      </c>
      <c r="O68" s="51" t="s">
        <v>199</v>
      </c>
      <c r="P68" s="52" t="s">
        <v>200</v>
      </c>
    </row>
    <row r="69" spans="1:16" ht="12.75" customHeight="1" thickBot="1">
      <c r="A69" s="10" t="str">
        <f t="shared" si="6"/>
        <v>BAVM 60 </v>
      </c>
      <c r="B69" s="5" t="str">
        <f t="shared" si="7"/>
        <v>II</v>
      </c>
      <c r="C69" s="10">
        <f t="shared" si="8"/>
        <v>47759.487</v>
      </c>
      <c r="D69" s="12" t="str">
        <f t="shared" si="9"/>
        <v>vis</v>
      </c>
      <c r="E69" s="48">
        <f>VLOOKUP(C69,A!C$21:E$973,3,FALSE)</f>
        <v>911.4896042415007</v>
      </c>
      <c r="F69" s="5" t="s">
        <v>74</v>
      </c>
      <c r="G69" s="12" t="str">
        <f t="shared" si="10"/>
        <v>47759.487</v>
      </c>
      <c r="H69" s="10">
        <f t="shared" si="11"/>
        <v>911.5</v>
      </c>
      <c r="I69" s="49" t="s">
        <v>208</v>
      </c>
      <c r="J69" s="50" t="s">
        <v>209</v>
      </c>
      <c r="K69" s="49">
        <v>911.5</v>
      </c>
      <c r="L69" s="49" t="s">
        <v>210</v>
      </c>
      <c r="M69" s="50" t="s">
        <v>76</v>
      </c>
      <c r="N69" s="50"/>
      <c r="O69" s="51" t="s">
        <v>211</v>
      </c>
      <c r="P69" s="52" t="s">
        <v>212</v>
      </c>
    </row>
    <row r="70" spans="1:16" ht="12.75" customHeight="1" thickBot="1">
      <c r="A70" s="10" t="str">
        <f t="shared" si="6"/>
        <v>BAVM 56 </v>
      </c>
      <c r="B70" s="5" t="str">
        <f t="shared" si="7"/>
        <v>II</v>
      </c>
      <c r="C70" s="10">
        <f t="shared" si="8"/>
        <v>47759.4885</v>
      </c>
      <c r="D70" s="12" t="str">
        <f t="shared" si="9"/>
        <v>vis</v>
      </c>
      <c r="E70" s="48">
        <f>VLOOKUP(C70,A!C$21:E$973,3,FALSE)</f>
        <v>911.4901389202278</v>
      </c>
      <c r="F70" s="5" t="s">
        <v>74</v>
      </c>
      <c r="G70" s="12" t="str">
        <f t="shared" si="10"/>
        <v>47759.4885</v>
      </c>
      <c r="H70" s="10">
        <f t="shared" si="11"/>
        <v>911.5</v>
      </c>
      <c r="I70" s="49" t="s">
        <v>213</v>
      </c>
      <c r="J70" s="50" t="s">
        <v>214</v>
      </c>
      <c r="K70" s="49">
        <v>911.5</v>
      </c>
      <c r="L70" s="49" t="s">
        <v>215</v>
      </c>
      <c r="M70" s="50" t="s">
        <v>151</v>
      </c>
      <c r="N70" s="50" t="s">
        <v>216</v>
      </c>
      <c r="O70" s="51" t="s">
        <v>199</v>
      </c>
      <c r="P70" s="52" t="s">
        <v>217</v>
      </c>
    </row>
    <row r="71" spans="1:16" ht="12.75" customHeight="1" thickBot="1">
      <c r="A71" s="10" t="str">
        <f t="shared" si="6"/>
        <v>BAVM 59 </v>
      </c>
      <c r="B71" s="5" t="str">
        <f t="shared" si="7"/>
        <v>I</v>
      </c>
      <c r="C71" s="10">
        <f t="shared" si="8"/>
        <v>48187.306</v>
      </c>
      <c r="D71" s="12" t="str">
        <f t="shared" si="9"/>
        <v>vis</v>
      </c>
      <c r="E71" s="48">
        <f>VLOOKUP(C71,A!C$21:E$973,3,FALSE)</f>
        <v>1063.9867499482252</v>
      </c>
      <c r="F71" s="5" t="s">
        <v>74</v>
      </c>
      <c r="G71" s="12" t="str">
        <f t="shared" si="10"/>
        <v>48187.306</v>
      </c>
      <c r="H71" s="10">
        <f t="shared" si="11"/>
        <v>1064</v>
      </c>
      <c r="I71" s="49" t="s">
        <v>218</v>
      </c>
      <c r="J71" s="50" t="s">
        <v>219</v>
      </c>
      <c r="K71" s="49">
        <v>1064</v>
      </c>
      <c r="L71" s="49" t="s">
        <v>93</v>
      </c>
      <c r="M71" s="50" t="s">
        <v>145</v>
      </c>
      <c r="N71" s="50"/>
      <c r="O71" s="51" t="s">
        <v>194</v>
      </c>
      <c r="P71" s="52" t="s">
        <v>220</v>
      </c>
    </row>
    <row r="72" spans="1:16" ht="12.75" customHeight="1" thickBot="1">
      <c r="A72" s="10" t="str">
        <f t="shared" si="6"/>
        <v>BAVM 60 </v>
      </c>
      <c r="B72" s="5" t="str">
        <f t="shared" si="7"/>
        <v>II</v>
      </c>
      <c r="C72" s="10">
        <f t="shared" si="8"/>
        <v>48494.4993</v>
      </c>
      <c r="D72" s="12" t="str">
        <f t="shared" si="9"/>
        <v>vis</v>
      </c>
      <c r="E72" s="48">
        <f>VLOOKUP(C72,A!C$21:E$973,3,FALSE)</f>
        <v>1173.4865651276139</v>
      </c>
      <c r="F72" s="5" t="s">
        <v>74</v>
      </c>
      <c r="G72" s="12" t="str">
        <f t="shared" si="10"/>
        <v>48494.4993</v>
      </c>
      <c r="H72" s="10">
        <f t="shared" si="11"/>
        <v>1173.5</v>
      </c>
      <c r="I72" s="49" t="s">
        <v>221</v>
      </c>
      <c r="J72" s="50" t="s">
        <v>222</v>
      </c>
      <c r="K72" s="49">
        <v>1173.5</v>
      </c>
      <c r="L72" s="49" t="s">
        <v>223</v>
      </c>
      <c r="M72" s="50" t="s">
        <v>151</v>
      </c>
      <c r="N72" s="50" t="s">
        <v>224</v>
      </c>
      <c r="O72" s="51" t="s">
        <v>199</v>
      </c>
      <c r="P72" s="52" t="s">
        <v>212</v>
      </c>
    </row>
    <row r="73" spans="1:16" ht="12.75" customHeight="1" thickBot="1">
      <c r="A73" s="10" t="str">
        <f t="shared" si="6"/>
        <v>BAVM 60 </v>
      </c>
      <c r="B73" s="5" t="str">
        <f t="shared" si="7"/>
        <v>II</v>
      </c>
      <c r="C73" s="10">
        <f t="shared" si="8"/>
        <v>48494.5004</v>
      </c>
      <c r="D73" s="12" t="str">
        <f t="shared" si="9"/>
        <v>vis</v>
      </c>
      <c r="E73" s="48">
        <f>VLOOKUP(C73,A!C$21:E$973,3,FALSE)</f>
        <v>1173.4869572253453</v>
      </c>
      <c r="F73" s="5" t="s">
        <v>74</v>
      </c>
      <c r="G73" s="12" t="str">
        <f t="shared" si="10"/>
        <v>48494.5004</v>
      </c>
      <c r="H73" s="10">
        <f t="shared" si="11"/>
        <v>1173.5</v>
      </c>
      <c r="I73" s="49" t="s">
        <v>225</v>
      </c>
      <c r="J73" s="50" t="s">
        <v>226</v>
      </c>
      <c r="K73" s="49">
        <v>1173.5</v>
      </c>
      <c r="L73" s="49" t="s">
        <v>227</v>
      </c>
      <c r="M73" s="50" t="s">
        <v>151</v>
      </c>
      <c r="N73" s="50" t="s">
        <v>216</v>
      </c>
      <c r="O73" s="51" t="s">
        <v>199</v>
      </c>
      <c r="P73" s="52" t="s">
        <v>212</v>
      </c>
    </row>
    <row r="74" spans="1:16" ht="12.75" customHeight="1" thickBot="1">
      <c r="A74" s="10" t="str">
        <f t="shared" si="6"/>
        <v>BAVM 131 </v>
      </c>
      <c r="B74" s="5" t="str">
        <f t="shared" si="7"/>
        <v>I</v>
      </c>
      <c r="C74" s="10">
        <f t="shared" si="8"/>
        <v>50364.298</v>
      </c>
      <c r="D74" s="12" t="str">
        <f t="shared" si="9"/>
        <v>vis</v>
      </c>
      <c r="E74" s="48">
        <f>VLOOKUP(C74,A!C$21:E$973,3,FALSE)</f>
        <v>1839.9809583082497</v>
      </c>
      <c r="F74" s="5" t="s">
        <v>74</v>
      </c>
      <c r="G74" s="12" t="str">
        <f t="shared" si="10"/>
        <v>50364.298</v>
      </c>
      <c r="H74" s="10">
        <f t="shared" si="11"/>
        <v>1840</v>
      </c>
      <c r="I74" s="49" t="s">
        <v>246</v>
      </c>
      <c r="J74" s="50" t="s">
        <v>247</v>
      </c>
      <c r="K74" s="49">
        <v>1840</v>
      </c>
      <c r="L74" s="49" t="s">
        <v>248</v>
      </c>
      <c r="M74" s="50" t="s">
        <v>145</v>
      </c>
      <c r="N74" s="50"/>
      <c r="O74" s="51" t="s">
        <v>249</v>
      </c>
      <c r="P74" s="52" t="s">
        <v>250</v>
      </c>
    </row>
    <row r="75" spans="1:16" ht="12.75" customHeight="1" thickBot="1">
      <c r="A75" s="10" t="str">
        <f t="shared" si="6"/>
        <v>BAVM 193 </v>
      </c>
      <c r="B75" s="5" t="str">
        <f t="shared" si="7"/>
        <v>I</v>
      </c>
      <c r="C75" s="10">
        <f t="shared" si="8"/>
        <v>54339.5051</v>
      </c>
      <c r="D75" s="12" t="str">
        <f t="shared" si="9"/>
        <v>vis</v>
      </c>
      <c r="E75" s="48">
        <f>VLOOKUP(C75,A!C$21:E$973,3,FALSE)</f>
        <v>3256.953407739227</v>
      </c>
      <c r="F75" s="5" t="s">
        <v>74</v>
      </c>
      <c r="G75" s="12" t="str">
        <f t="shared" si="10"/>
        <v>54339.5051</v>
      </c>
      <c r="H75" s="10">
        <f t="shared" si="11"/>
        <v>3257</v>
      </c>
      <c r="I75" s="49" t="s">
        <v>291</v>
      </c>
      <c r="J75" s="50" t="s">
        <v>292</v>
      </c>
      <c r="K75" s="49" t="s">
        <v>293</v>
      </c>
      <c r="L75" s="49" t="s">
        <v>294</v>
      </c>
      <c r="M75" s="50" t="s">
        <v>272</v>
      </c>
      <c r="N75" s="50" t="s">
        <v>273</v>
      </c>
      <c r="O75" s="51" t="s">
        <v>199</v>
      </c>
      <c r="P75" s="52" t="s">
        <v>295</v>
      </c>
    </row>
    <row r="76" spans="1:16" ht="12.75" customHeight="1" thickBot="1">
      <c r="A76" s="10" t="str">
        <f t="shared" si="6"/>
        <v>BAVM 212 </v>
      </c>
      <c r="B76" s="5" t="str">
        <f t="shared" si="7"/>
        <v>I</v>
      </c>
      <c r="C76" s="10">
        <f t="shared" si="8"/>
        <v>55060.4863</v>
      </c>
      <c r="D76" s="12" t="str">
        <f t="shared" si="9"/>
        <v>vis</v>
      </c>
      <c r="E76" s="48">
        <f>VLOOKUP(C76,A!C$21:E$973,3,FALSE)</f>
        <v>3513.948948162184</v>
      </c>
      <c r="F76" s="5" t="s">
        <v>74</v>
      </c>
      <c r="G76" s="12" t="str">
        <f t="shared" si="10"/>
        <v>55060.4863</v>
      </c>
      <c r="H76" s="10">
        <f t="shared" si="11"/>
        <v>3514</v>
      </c>
      <c r="I76" s="49" t="s">
        <v>302</v>
      </c>
      <c r="J76" s="50" t="s">
        <v>303</v>
      </c>
      <c r="K76" s="49" t="s">
        <v>304</v>
      </c>
      <c r="L76" s="49" t="s">
        <v>305</v>
      </c>
      <c r="M76" s="50" t="s">
        <v>272</v>
      </c>
      <c r="N76" s="50" t="s">
        <v>273</v>
      </c>
      <c r="O76" s="51" t="s">
        <v>199</v>
      </c>
      <c r="P76" s="52" t="s">
        <v>306</v>
      </c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</sheetData>
  <sheetProtection/>
  <hyperlinks>
    <hyperlink ref="P64" r:id="rId1" display="http://www.bav-astro.de/sfs/BAVM_link.php?BAVMnr=34"/>
    <hyperlink ref="P12" r:id="rId2" display="http://www.konkoly.hu/cgi-bin/IBVS?2385"/>
    <hyperlink ref="P13" r:id="rId3" display="http://www.konkoly.hu/cgi-bin/IBVS?2385"/>
    <hyperlink ref="P14" r:id="rId4" display="http://www.konkoly.hu/cgi-bin/IBVS?2385"/>
    <hyperlink ref="P15" r:id="rId5" display="http://www.konkoly.hu/cgi-bin/IBVS?2385"/>
    <hyperlink ref="P16" r:id="rId6" display="http://www.konkoly.hu/cgi-bin/IBVS?2385"/>
    <hyperlink ref="P17" r:id="rId7" display="http://www.konkoly.hu/cgi-bin/IBVS?2385"/>
    <hyperlink ref="P18" r:id="rId8" display="http://www.konkoly.hu/cgi-bin/IBVS?2385"/>
    <hyperlink ref="P65" r:id="rId9" display="http://www.bav-astro.de/sfs/BAVM_link.php?BAVMnr=38"/>
    <hyperlink ref="P66" r:id="rId10" display="http://www.bav-astro.de/sfs/BAVM_link.php?BAVMnr=46"/>
    <hyperlink ref="P67" r:id="rId11" display="http://www.bav-astro.de/sfs/BAVM_link.php?BAVMnr=50"/>
    <hyperlink ref="P68" r:id="rId12" display="http://www.bav-astro.de/sfs/BAVM_link.php?BAVMnr=50"/>
    <hyperlink ref="P69" r:id="rId13" display="http://www.bav-astro.de/sfs/BAVM_link.php?BAVMnr=60"/>
    <hyperlink ref="P70" r:id="rId14" display="http://www.bav-astro.de/sfs/BAVM_link.php?BAVMnr=56"/>
    <hyperlink ref="P71" r:id="rId15" display="http://www.bav-astro.de/sfs/BAVM_link.php?BAVMnr=59"/>
    <hyperlink ref="P72" r:id="rId16" display="http://www.bav-astro.de/sfs/BAVM_link.php?BAVMnr=60"/>
    <hyperlink ref="P73" r:id="rId17" display="http://www.bav-astro.de/sfs/BAVM_link.php?BAVMnr=60"/>
    <hyperlink ref="P22" r:id="rId18" display="http://www.bav-astro.de/sfs/BAVM_link.php?BAVMnr=91"/>
    <hyperlink ref="P23" r:id="rId19" display="http://www.konkoly.hu/cgi-bin/IBVS?4597"/>
    <hyperlink ref="P24" r:id="rId20" display="http://www.konkoly.hu/cgi-bin/IBVS?4597"/>
    <hyperlink ref="P25" r:id="rId21" display="http://www.konkoly.hu/cgi-bin/IBVS?4597"/>
    <hyperlink ref="P26" r:id="rId22" display="http://www.konkoly.hu/cgi-bin/IBVS?4597"/>
    <hyperlink ref="P74" r:id="rId23" display="http://www.bav-astro.de/sfs/BAVM_link.php?BAVMnr=131"/>
    <hyperlink ref="P27" r:id="rId24" display="http://www.konkoly.hu/cgi-bin/IBVS?4597"/>
    <hyperlink ref="P28" r:id="rId25" display="http://www.konkoly.hu/cgi-bin/IBVS?4597"/>
    <hyperlink ref="P29" r:id="rId26" display="http://www.konkoly.hu/cgi-bin/IBVS?4597"/>
    <hyperlink ref="P30" r:id="rId27" display="http://www.konkoly.hu/cgi-bin/IBVS?4597"/>
    <hyperlink ref="P31" r:id="rId28" display="http://www.konkoly.hu/cgi-bin/IBVS?4597"/>
    <hyperlink ref="P32" r:id="rId29" display="http://www.konkoly.hu/cgi-bin/IBVS?4597"/>
    <hyperlink ref="P33" r:id="rId30" display="http://www.bav-astro.de/sfs/BAVM_link.php?BAVMnr=178"/>
    <hyperlink ref="P34" r:id="rId31" display="http://www.bav-astro.de/sfs/BAVM_link.php?BAVMnr=178"/>
    <hyperlink ref="P35" r:id="rId32" display="http://www.bav-astro.de/sfs/BAVM_link.php?BAVMnr=183"/>
    <hyperlink ref="P36" r:id="rId33" display="http://www.konkoly.hu/cgi-bin/IBVS?5931"/>
    <hyperlink ref="P75" r:id="rId34" display="http://www.bav-astro.de/sfs/BAVM_link.php?BAVMnr=193"/>
    <hyperlink ref="P37" r:id="rId35" display="http://www.konkoly.hu/cgi-bin/IBVS?5893"/>
    <hyperlink ref="P76" r:id="rId36" display="http://www.bav-astro.de/sfs/BAVM_link.php?BAVMnr=212"/>
    <hyperlink ref="P38" r:id="rId37" display="http://www.konkoly.hu/cgi-bin/IBVS?5924"/>
    <hyperlink ref="P39" r:id="rId38" display="http://www.bav-astro.de/sfs/BAVM_link.php?BAVMnr=214"/>
    <hyperlink ref="P40" r:id="rId39" display="http://var.astro.cz/oejv/issues/oejv0160.pdf"/>
    <hyperlink ref="P41" r:id="rId40" display="http://www.bav-astro.de/sfs/BAVM_link.php?BAVMnr=234"/>
    <hyperlink ref="P42" r:id="rId41" display="http://www.bav-astro.de/sfs/BAVM_link.php?BAVMnr=232"/>
    <hyperlink ref="P43" r:id="rId42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