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<sst xmlns="http://schemas.openxmlformats.org/spreadsheetml/2006/main" count="57" uniqueCount="49">
  <si>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</si>
  <si>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</si>
  <si>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</si>
  <si>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</si>
  <si>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</si>
  <si>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</si>
  <si>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</si>
  <si>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</si>
  <si>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</si>
  <si>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</si>
  <si>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</si>
  <si>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</si>
  <si>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</si>
  <si>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</si>
  <si>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</si>
  <si>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</si>
  <si>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</si>
  <si>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</si>
  <si>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</si>
  <si>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</si>
  <si>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</si>
  <si>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</si>
  <si>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</si>
  <si>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</si>
  <si>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</si>
  <si>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</si>
  <si>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</si>
  <si>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</si>
  <si>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</si>
  <si>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</si>
  <si>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</si>
  <si>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</si>
  <si>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Bull.78</t>
  </si>
  <si>
    <t>B</t>
  </si>
  <si>
    <t>BBSAG Bull.81</t>
  </si>
  <si>
    <t>BBSAG Bull.107</t>
  </si>
  <si>
    <t>BBSAG Bull.109</t>
  </si>
  <si>
    <t>BBSAG</t>
  </si>
  <si>
    <t># of data points:</t>
  </si>
  <si>
    <t>EA/SD</t>
  </si>
  <si>
    <t>21 38 06 +35 56.6</t>
  </si>
  <si>
    <t>V1729 Cyg / na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</si>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</sst>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V1729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0.012</c:v>
                  </c:pt>
                  <c:pt idx="4">
                    <c:v>0.011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0.012</c:v>
                  </c:pt>
                  <c:pt idx="4">
                    <c:v>0.011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0.012</c:v>
                  </c:pt>
                  <c:pt idx="4">
                    <c:v>0.011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0.012</c:v>
                  </c:pt>
                  <c:pt idx="4">
                    <c:v>0.011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0.012</c:v>
                  </c:pt>
                  <c:pt idx="4">
                    <c:v>0.011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0.012</c:v>
                  </c:pt>
                  <c:pt idx="4">
                    <c:v>0.011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0.012</c:v>
                  </c:pt>
                  <c:pt idx="4">
                    <c:v>0.011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0.012</c:v>
                  </c:pt>
                  <c:pt idx="4">
                    <c:v>0.011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0.012</c:v>
                  </c:pt>
                  <c:pt idx="4">
                    <c:v>0.011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0.012</c:v>
                  </c:pt>
                  <c:pt idx="4">
                    <c:v>0.011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0.012</c:v>
                  </c:pt>
                  <c:pt idx="4">
                    <c:v>0.011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0.012</c:v>
                  </c:pt>
                  <c:pt idx="4">
                    <c:v>0.011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8333342"/>
        <c:axId val="7891215"/>
      </c:scatterChart>
      <c:valAx>
        <c:axId val="8333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1215"/>
        <c:crosses val="autoZero"/>
        <c:crossBetween val="midCat"/>
        <c:dispUnits/>
      </c:valAx>
      <c:valAx>
        <c:axId val="7891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33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142875</xdr:rowOff>
    </xdr:from>
    <xdr:to>
      <xdr:col>14</xdr:col>
      <xdr:colOff>314325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4838700" y="14287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3"/>
  <sheetViews>
    <sheetView tabSelected="1" zoomScalePageLayoutView="0" workbookViewId="0" topLeftCell="A1">
      <selection activeCell="F7" sqref="F7"/>
    </sheetView>
  </sheetViews>
  <sheetFormatPr defaultColWidth="10.28125" defaultRowHeight="12.75"/>
  <cols>
    <col min="1" max="1" width="16.71093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41</v>
      </c>
      <c r="C1" s="17" t="s">
        <v>40</v>
      </c>
    </row>
    <row r="2" spans="1:2" ht="12.75">
      <c r="A2" t="s">
        <v>27</v>
      </c>
      <c r="B2" s="16" t="s">
        <v>39</v>
      </c>
    </row>
    <row r="4" spans="1:4" ht="12.75">
      <c r="A4" s="8" t="s">
        <v>0</v>
      </c>
      <c r="C4" s="3">
        <v>43046.375</v>
      </c>
      <c r="D4" s="4">
        <v>2.45574</v>
      </c>
    </row>
    <row r="5" spans="1:3" ht="12.75">
      <c r="A5" s="25" t="s">
        <v>48</v>
      </c>
      <c r="C5" s="26">
        <v>-9.5</v>
      </c>
    </row>
    <row r="6" ht="12.75">
      <c r="A6" s="8" t="s">
        <v>1</v>
      </c>
    </row>
    <row r="7" spans="1:3" ht="12.75">
      <c r="A7" t="s">
        <v>2</v>
      </c>
      <c r="C7">
        <f>+C4</f>
        <v>43046.375</v>
      </c>
    </row>
    <row r="8" spans="1:3" ht="12.75">
      <c r="A8" t="s">
        <v>3</v>
      </c>
      <c r="C8">
        <f>+D4</f>
        <v>2.45574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INTERCEPT(G21:G993,F21:F993)</f>
        <v>-0.004281651196968786</v>
      </c>
      <c r="D11" s="6"/>
    </row>
    <row r="12" spans="1:4" ht="12.75">
      <c r="A12" t="s">
        <v>17</v>
      </c>
      <c r="C12">
        <f>SLOPE(G21:G993,F21:F993)</f>
        <v>2.3213814120980184E-05</v>
      </c>
      <c r="D12" s="6"/>
    </row>
    <row r="13" spans="1:6" ht="12.75">
      <c r="A13" t="s">
        <v>21</v>
      </c>
      <c r="C13" s="6" t="s">
        <v>14</v>
      </c>
      <c r="D13" s="6"/>
      <c r="E13" s="18" t="s">
        <v>42</v>
      </c>
      <c r="F13" s="19">
        <v>1</v>
      </c>
    </row>
    <row r="14" spans="1:6" ht="12.75">
      <c r="A14" t="s">
        <v>26</v>
      </c>
      <c r="E14" s="18" t="s">
        <v>43</v>
      </c>
      <c r="F14" s="20">
        <f ca="1">NOW()+15018.5+$C$5/24</f>
        <v>59897.518137037034</v>
      </c>
    </row>
    <row r="15" spans="1:6" ht="12.75">
      <c r="A15" s="5" t="s">
        <v>18</v>
      </c>
      <c r="C15" s="11">
        <f>(C7+C11)+(C8+C12)*INT(MAX(F21:F3533))</f>
        <v>49836.556004544844</v>
      </c>
      <c r="E15" s="18" t="s">
        <v>44</v>
      </c>
      <c r="F15" s="21">
        <f>ROUND(2*(F14-$C$7)/$C$8,0)/2+F13</f>
        <v>6863</v>
      </c>
    </row>
    <row r="16" spans="1:6" ht="12.75">
      <c r="A16" s="8" t="s">
        <v>4</v>
      </c>
      <c r="C16" s="12">
        <f>+C8+C12</f>
        <v>2.455763213814121</v>
      </c>
      <c r="E16" s="18" t="s">
        <v>45</v>
      </c>
      <c r="F16" s="22">
        <f>ROUND(2*(F14-$C$15)/$C$16,0)/2+F13</f>
        <v>4098</v>
      </c>
    </row>
    <row r="17" spans="1:6" ht="13.5" thickBot="1">
      <c r="A17" s="13" t="s">
        <v>38</v>
      </c>
      <c r="C17">
        <f>COUNT(C21:C2191)</f>
        <v>5</v>
      </c>
      <c r="E17" s="18" t="s">
        <v>46</v>
      </c>
      <c r="F17" s="23">
        <f>+$C$15+$C$16*F16-15018.5-$C$5/24</f>
        <v>44882.169488088446</v>
      </c>
    </row>
    <row r="18" spans="1:6" ht="12.75">
      <c r="A18" s="8" t="s">
        <v>5</v>
      </c>
      <c r="C18" s="3">
        <f>+C15</f>
        <v>49836.556004544844</v>
      </c>
      <c r="D18" s="4">
        <f>+C16</f>
        <v>2.455763213814121</v>
      </c>
      <c r="F18" s="24" t="s">
        <v>47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37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4">
        <v>43046.375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-0.004281651196968786</v>
      </c>
      <c r="Q21" s="2">
        <f>+C21-15018.5</f>
        <v>28027.875</v>
      </c>
    </row>
    <row r="22" spans="1:31" ht="12.75">
      <c r="A22" t="s">
        <v>32</v>
      </c>
      <c r="C22" s="15">
        <v>46349.37</v>
      </c>
      <c r="D22" s="14"/>
      <c r="E22">
        <f>+(C22-C$7)/C$8</f>
        <v>1345.0100580680376</v>
      </c>
      <c r="F22">
        <f>ROUND(2*E22,0)/2</f>
        <v>1345</v>
      </c>
      <c r="G22">
        <f>+C22-(C$7+F22*C$8)</f>
        <v>0.02470000000175787</v>
      </c>
      <c r="I22">
        <f>+G22</f>
        <v>0.02470000000175787</v>
      </c>
      <c r="O22">
        <f>+C$11+C$12*F22</f>
        <v>0.026940928795749563</v>
      </c>
      <c r="Q22" s="2">
        <f>+C22-15018.5</f>
        <v>31330.870000000003</v>
      </c>
      <c r="AA22">
        <v>10</v>
      </c>
      <c r="AC22" t="s">
        <v>31</v>
      </c>
      <c r="AE22" t="s">
        <v>33</v>
      </c>
    </row>
    <row r="23" spans="1:31" ht="12.75">
      <c r="A23" t="s">
        <v>34</v>
      </c>
      <c r="C23" s="15">
        <v>46678.438</v>
      </c>
      <c r="D23" s="14"/>
      <c r="E23">
        <f>+(C23-C$7)/C$8</f>
        <v>1479.009585705328</v>
      </c>
      <c r="F23">
        <f>ROUND(2*E23,0)/2</f>
        <v>1479</v>
      </c>
      <c r="G23">
        <f>+C23-(C$7+F23*C$8)</f>
        <v>0.023540000001958106</v>
      </c>
      <c r="I23">
        <f>+G23</f>
        <v>0.023540000001958106</v>
      </c>
      <c r="O23">
        <f>+C$11+C$12*F23</f>
        <v>0.030051579887960908</v>
      </c>
      <c r="Q23" s="2">
        <f>+C23-15018.5</f>
        <v>31659.938000000002</v>
      </c>
      <c r="AA23">
        <v>6</v>
      </c>
      <c r="AC23" t="s">
        <v>31</v>
      </c>
      <c r="AE23" t="s">
        <v>33</v>
      </c>
    </row>
    <row r="24" spans="1:31" ht="12.75">
      <c r="A24" t="s">
        <v>35</v>
      </c>
      <c r="C24" s="15">
        <v>49561.508</v>
      </c>
      <c r="D24" s="14">
        <v>0.012</v>
      </c>
      <c r="E24">
        <f>+(C24-C$7)/C$8</f>
        <v>2653.022306921743</v>
      </c>
      <c r="F24">
        <f>ROUND(2*E24,0)/2</f>
        <v>2653</v>
      </c>
      <c r="G24">
        <f>+C24-(C$7+F24*C$8)</f>
        <v>0.05477999999857275</v>
      </c>
      <c r="I24">
        <f>+G24</f>
        <v>0.05477999999857275</v>
      </c>
      <c r="O24">
        <f>+C$11+C$12*F24</f>
        <v>0.05730459766599164</v>
      </c>
      <c r="Q24" s="2">
        <f>+C24-15018.5</f>
        <v>34543.008</v>
      </c>
      <c r="AA24">
        <v>8</v>
      </c>
      <c r="AC24" t="s">
        <v>31</v>
      </c>
      <c r="AE24" t="s">
        <v>33</v>
      </c>
    </row>
    <row r="25" spans="1:31" ht="12.75">
      <c r="A25" t="s">
        <v>36</v>
      </c>
      <c r="C25" s="15">
        <v>49836.563</v>
      </c>
      <c r="D25" s="14">
        <v>0.011</v>
      </c>
      <c r="E25">
        <f>+(C25-C$7)/C$8</f>
        <v>2765.027242297638</v>
      </c>
      <c r="F25">
        <f>ROUND(2*E25,0)/2</f>
        <v>2765</v>
      </c>
      <c r="G25">
        <f>+C25-(C$7+F25*C$8)</f>
        <v>0.06689999999798601</v>
      </c>
      <c r="I25">
        <f>+G25</f>
        <v>0.06689999999798601</v>
      </c>
      <c r="O25">
        <f>+C$11+C$12*F25</f>
        <v>0.059904544847541416</v>
      </c>
      <c r="Q25" s="2">
        <f>+C25-15018.5</f>
        <v>34818.063</v>
      </c>
      <c r="AA25">
        <v>6</v>
      </c>
      <c r="AC25" t="s">
        <v>31</v>
      </c>
      <c r="AE25" t="s">
        <v>33</v>
      </c>
    </row>
    <row r="26" spans="3:17" ht="12.75">
      <c r="C26" s="14"/>
      <c r="D26" s="14"/>
      <c r="Q26" s="2"/>
    </row>
    <row r="27" spans="3:17" ht="12.75">
      <c r="C27" s="14"/>
      <c r="D27" s="14"/>
      <c r="Q27" s="2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2022-11-13T23:26:23Z</dcterms:modified>
  <cp:category/>
  <cp:version/>
  <cp:contentType/>
  <cp:contentStatus/>
</cp:coreProperties>
</file>