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50" windowHeight="13245" activeTab="0"/>
  </bookViews>
  <sheets>
    <sheet name="Active" sheetId="1" r:id="rId1"/>
    <sheet name="A (old)" sheetId="2" r:id="rId2"/>
    <sheet name="BAV" sheetId="3" r:id="rId3"/>
    <sheet name="Q_fit" sheetId="4" r:id="rId4"/>
  </sheets>
  <definedNames/>
  <calcPr fullCalcOnLoad="1"/>
</workbook>
</file>

<file path=xl/sharedStrings.xml><?xml version="1.0" encoding="utf-8"?>
<sst xmlns="http://schemas.openxmlformats.org/spreadsheetml/2006/main" count="638" uniqueCount="304">
  <si>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</si>
  <si>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</si>
  <si>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</si>
  <si>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</si>
  <si>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</si>
  <si>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</si>
  <si>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</si>
  <si>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</si>
  <si>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</si>
  <si>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</si>
  <si>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</si>
  <si>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</si>
  <si>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</si>
  <si>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</si>
  <si>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</si>
  <si>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</si>
  <si>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</si>
  <si>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</si>
  <si>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</si>
  <si>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</si>
  <si>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</si>
  <si>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</si>
  <si>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</si>
  <si>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</si>
  <si>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</si>
  <si>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</si>
  <si>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</si>
  <si>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</si>
  <si>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</si>
  <si>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</si>
  <si>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</si>
  <si>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Bull.68</t>
  </si>
  <si>
    <t>B</t>
  </si>
  <si>
    <t>BBSAG Bull.69</t>
  </si>
  <si>
    <t>BBSAG Bull.70</t>
  </si>
  <si>
    <t>BBSAG Bull.72</t>
  </si>
  <si>
    <t>BBSAG Bull.73</t>
  </si>
  <si>
    <t>BBSAG Bull.74</t>
  </si>
  <si>
    <t>BBSAG Bull.75</t>
  </si>
  <si>
    <t>BBSAG</t>
  </si>
  <si>
    <t>IBVS 5263</t>
  </si>
  <si>
    <t>IBVS</t>
  </si>
  <si>
    <t>IBVS 5287</t>
  </si>
  <si>
    <t>I</t>
  </si>
  <si>
    <t>IBVS 4888</t>
  </si>
  <si>
    <t>IBVS 5583</t>
  </si>
  <si>
    <t># of data points:</t>
  </si>
  <si>
    <t>EA</t>
  </si>
  <si>
    <t>V1787 Cyg / GSC 03954-01724</t>
  </si>
  <si>
    <t>IBVS 5677</t>
  </si>
  <si>
    <t>See page B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</si>
  <si>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</si>
  <si>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</si>
  <si>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</si>
  <si>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</si>
  <si>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</si>
  <si>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</si>
  <si>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</si>
  <si>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IBVS 5874</t>
  </si>
  <si>
    <t>OEJV 0074</t>
  </si>
  <si>
    <t>CCD</t>
  </si>
  <si>
    <t>OEJV 0107</t>
  </si>
  <si>
    <t>v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</si>
  <si>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</si>
  <si>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</si>
  <si>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</si>
  <si>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</si>
  <si>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</si>
  <si>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</si>
  <si>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</si>
  <si>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</si>
  <si>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</si>
  <si>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</si>
  <si>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</si>
  <si>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</si>
  <si>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</si>
  <si>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</si>
  <si>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</si>
  <si>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</si>
  <si>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</si>
  <si>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</si>
  <si>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</si>
  <si>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</si>
  <si>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</si>
  <si>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</si>
  <si>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</si>
  <si>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</si>
  <si>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</si>
  <si>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</si>
  <si>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</si>
  <si>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</si>
  <si>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</si>
  <si>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</si>
  <si>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</si>
  <si>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</si>
  <si>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</si>
  <si>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</si>
  <si>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 xml:space="preserve">Correlation = </t>
  </si>
  <si>
    <t>H</t>
  </si>
  <si>
    <t>J</t>
  </si>
  <si>
    <t>K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</si>
  <si>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</si>
  <si>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</si>
  <si>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</si>
  <si>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</si>
  <si>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</si>
  <si>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</si>
  <si>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</si>
  <si>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</si>
  <si>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</si>
  <si>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</si>
  <si>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Sum &gt;&gt;&gt;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</si>
  <si>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</si>
  <si>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</si>
  <si>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</si>
  <si>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</si>
  <si>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</si>
  <si>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</si>
  <si>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</si>
  <si>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</si>
  <si>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</si>
  <si>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</si>
  <si>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</si>
  <si>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</si>
  <si>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</si>
  <si>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</si>
  <si>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4</t>
    </r>
  </si>
  <si>
    <t>YX</t>
  </si>
  <si>
    <r>
      <t>YX</t>
    </r>
    <r>
      <rPr>
        <b/>
        <vertAlign val="superscript"/>
        <sz val="10"/>
        <rFont val="Arial"/>
        <family val="2"/>
      </rPr>
      <t>2</t>
    </r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</si>
  <si>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</si>
  <si>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</si>
  <si>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</si>
  <si>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</si>
  <si>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</si>
  <si>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</si>
  <si>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</si>
  <si>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</si>
  <si>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</si>
  <si>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</si>
  <si>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</si>
  <si>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Minima from the Lichtenknecker Database of the BAV</t>
  </si>
  <si>
    <t>PE</t>
  </si>
  <si>
    <t>http://www.bav-astro.de/LkDB/index.php?lang=en&amp;sprache_dial=en</t>
  </si>
  <si>
    <t>pg</t>
  </si>
  <si>
    <t>vis</t>
  </si>
  <si>
    <t> -0.003 </t>
  </si>
  <si>
    <t>2445555.398 </t>
  </si>
  <si>
    <t> 08.08.1983 21:33 </t>
  </si>
  <si>
    <t> 0.027 </t>
  </si>
  <si>
    <t>V </t>
  </si>
  <si>
    <t> K.Locher </t>
  </si>
  <si>
    <t> BBS 68 </t>
  </si>
  <si>
    <t>2445586.432 </t>
  </si>
  <si>
    <t> 08.09.1983 22:22 </t>
  </si>
  <si>
    <t> 0.002 </t>
  </si>
  <si>
    <t>2445594.585 </t>
  </si>
  <si>
    <t> 17.09.1983 02:02 </t>
  </si>
  <si>
    <t> 0.021 </t>
  </si>
  <si>
    <t>2445606.379 </t>
  </si>
  <si>
    <t> 28.09.1983 21:05 </t>
  </si>
  <si>
    <t> -0.018 </t>
  </si>
  <si>
    <t>2445640.397 </t>
  </si>
  <si>
    <t> 01.11.1983 21:31 </t>
  </si>
  <si>
    <t> -0.017 </t>
  </si>
  <si>
    <t> BBS 69 </t>
  </si>
  <si>
    <t>2445680.326 </t>
  </si>
  <si>
    <t> 11.12.1983 19:49 </t>
  </si>
  <si>
    <t> -0.021 </t>
  </si>
  <si>
    <t> BBS 70 </t>
  </si>
  <si>
    <t>2445694.379 </t>
  </si>
  <si>
    <t> 25.12.1983 21:05 </t>
  </si>
  <si>
    <t>2445697.328 </t>
  </si>
  <si>
    <t> 28.12.1983 19:52 </t>
  </si>
  <si>
    <t> -0.027 </t>
  </si>
  <si>
    <t>2445830.447 </t>
  </si>
  <si>
    <t> 09.05.1984 22:43 </t>
  </si>
  <si>
    <t> -0.019 </t>
  </si>
  <si>
    <t> BBS 72 </t>
  </si>
  <si>
    <t>2445861.510 </t>
  </si>
  <si>
    <t> 10.06.1984 00:14 </t>
  </si>
  <si>
    <t> -0.015 </t>
  </si>
  <si>
    <t>2445878.498 </t>
  </si>
  <si>
    <t> 26.06.1984 23:57 </t>
  </si>
  <si>
    <t> -0.036 </t>
  </si>
  <si>
    <t>2445892.515 </t>
  </si>
  <si>
    <t> 11.07.1984 00:21 </t>
  </si>
  <si>
    <t> -0.069 </t>
  </si>
  <si>
    <t> BBS 73 </t>
  </si>
  <si>
    <t>2445893.309 </t>
  </si>
  <si>
    <t> 11.07.1984 19:24 </t>
  </si>
  <si>
    <t>2445895.546 </t>
  </si>
  <si>
    <t> 14.07.1984 01:06 </t>
  </si>
  <si>
    <t> 0.004 </t>
  </si>
  <si>
    <t>2445918.472 </t>
  </si>
  <si>
    <t> 05.08.1984 23:19 </t>
  </si>
  <si>
    <t> 0.005 </t>
  </si>
  <si>
    <t>2445932.497 </t>
  </si>
  <si>
    <t> 19.08.1984 23:55 </t>
  </si>
  <si>
    <t>2445946.561 </t>
  </si>
  <si>
    <t> 03.09.1984 01:27 </t>
  </si>
  <si>
    <t> -0.007 </t>
  </si>
  <si>
    <t> BBS 74 </t>
  </si>
  <si>
    <t>2445964.325 </t>
  </si>
  <si>
    <t> 20.09.1984 19:48 </t>
  </si>
  <si>
    <t> 0.009 </t>
  </si>
  <si>
    <t>2445998.331 </t>
  </si>
  <si>
    <t> 24.10.1984 19:56 </t>
  </si>
  <si>
    <t> -0.002 </t>
  </si>
  <si>
    <t>2446075.241 </t>
  </si>
  <si>
    <t> 09.01.1985 17:47 </t>
  </si>
  <si>
    <t> -0.001 </t>
  </si>
  <si>
    <t> BBS 75 </t>
  </si>
  <si>
    <t>2446753.373 </t>
  </si>
  <si>
    <t> 18.11.1986 20:57 </t>
  </si>
  <si>
    <t> 0.006 </t>
  </si>
  <si>
    <t> J.Borovicka </t>
  </si>
  <si>
    <t> BRNO 28 </t>
  </si>
  <si>
    <t>2448195.399 </t>
  </si>
  <si>
    <t> 30.10.1990 21:34 </t>
  </si>
  <si>
    <t> 0.000 </t>
  </si>
  <si>
    <t> A.Dedoch </t>
  </si>
  <si>
    <t> BRNO 31 </t>
  </si>
  <si>
    <t>2450943.3969 </t>
  </si>
  <si>
    <t> 09.05.1998 21:31 </t>
  </si>
  <si>
    <t> 0.0029 </t>
  </si>
  <si>
    <t>E </t>
  </si>
  <si>
    <t>?</t>
  </si>
  <si>
    <t> M.Zejda </t>
  </si>
  <si>
    <t>IBVS 4888 </t>
  </si>
  <si>
    <t>2451045.4499 </t>
  </si>
  <si>
    <t> 19.08.1998 22:47 </t>
  </si>
  <si>
    <t> 0.0044 </t>
  </si>
  <si>
    <t>2451363.4307 </t>
  </si>
  <si>
    <t> 03.07.1999 22:20 </t>
  </si>
  <si>
    <t> -0.0014 </t>
  </si>
  <si>
    <t> Koss&amp;Lutcha </t>
  </si>
  <si>
    <t> BRNO 32 </t>
  </si>
  <si>
    <t>2451363.4315 </t>
  </si>
  <si>
    <t> 03.07.1999 22:21 </t>
  </si>
  <si>
    <t> -0.0006 </t>
  </si>
  <si>
    <t> J.Safar </t>
  </si>
  <si>
    <t>IBVS 5263 </t>
  </si>
  <si>
    <t>2451732.44470 </t>
  </si>
  <si>
    <t> 06.07.2000 22:40 </t>
  </si>
  <si>
    <t> 0.00034 </t>
  </si>
  <si>
    <t>C </t>
  </si>
  <si>
    <t>o</t>
  </si>
  <si>
    <t> P.Hájek </t>
  </si>
  <si>
    <t>OEJV 0074 </t>
  </si>
  <si>
    <t>2451777.5538 </t>
  </si>
  <si>
    <t> 21.08.2000 01:17 </t>
  </si>
  <si>
    <t> -0.0003 </t>
  </si>
  <si>
    <t>IBVS 5287 </t>
  </si>
  <si>
    <t>2452487.47320 </t>
  </si>
  <si>
    <t> 31.07.2002 23:21 </t>
  </si>
  <si>
    <t> -0.00434 </t>
  </si>
  <si>
    <t>2452507.4409 </t>
  </si>
  <si>
    <t> 20.08.2002 22:34 </t>
  </si>
  <si>
    <t> -0.0032 </t>
  </si>
  <si>
    <t>IBVS 5583 </t>
  </si>
  <si>
    <t>2452836.5217 </t>
  </si>
  <si>
    <t> 16.07.2003 00:31 </t>
  </si>
  <si>
    <t> -0.0015 </t>
  </si>
  <si>
    <t>-I</t>
  </si>
  <si>
    <t> F.Agerer </t>
  </si>
  <si>
    <t>BAVM 186 </t>
  </si>
  <si>
    <t>2453446.620 </t>
  </si>
  <si>
    <t> 17.03.2005 02:52 </t>
  </si>
  <si>
    <t>1280</t>
  </si>
  <si>
    <t>OEJV 0003 </t>
  </si>
  <si>
    <t>2453563.452 </t>
  </si>
  <si>
    <t> 11.07.2005 22:50 </t>
  </si>
  <si>
    <t>1438</t>
  </si>
  <si>
    <t>2453699.5183 </t>
  </si>
  <si>
    <t> 25.11.2005 00:26 </t>
  </si>
  <si>
    <t>1622</t>
  </si>
  <si>
    <t> -0.0056 </t>
  </si>
  <si>
    <t> S.Dvorak </t>
  </si>
  <si>
    <t>IBVS 5677 </t>
  </si>
  <si>
    <t>2454173.5472 </t>
  </si>
  <si>
    <t> 14.03.2007 01:07 </t>
  </si>
  <si>
    <t>2263</t>
  </si>
  <si>
    <t> 0.0015 </t>
  </si>
  <si>
    <t> M.Lehky </t>
  </si>
  <si>
    <t>OEJV 0107 </t>
  </si>
  <si>
    <t>2454239.3648 </t>
  </si>
  <si>
    <t> 18.05.2007 20:45 </t>
  </si>
  <si>
    <t>2352</t>
  </si>
  <si>
    <t> 0.0032 </t>
  </si>
  <si>
    <t>2454307.3980 </t>
  </si>
  <si>
    <t> 25.07.2007 21:33 </t>
  </si>
  <si>
    <t>2444</t>
  </si>
  <si>
    <t> 0.0021 </t>
  </si>
  <si>
    <t> M.&amp; C.Rätz </t>
  </si>
  <si>
    <t>BAVM 201 </t>
  </si>
  <si>
    <t>2455073.5221 </t>
  </si>
  <si>
    <t> 30.08.2009 00:31 </t>
  </si>
  <si>
    <t>3480</t>
  </si>
  <si>
    <t> 0.0005 </t>
  </si>
  <si>
    <t>BAVM 212 </t>
  </si>
  <si>
    <t>BAD?</t>
  </si>
  <si>
    <t>OEJV 0003</t>
  </si>
  <si>
    <t>not avail.</t>
  </si>
  <si>
    <t>VSX reports double this period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</si>
</sst>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E+00"/>
    <numFmt numFmtId="177" formatCode="0.0%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176" fontId="9" fillId="0" borderId="16" xfId="0" applyNumberFormat="1" applyFont="1" applyBorder="1" applyAlignment="1">
      <alignment horizontal="center"/>
    </xf>
    <xf numFmtId="177" fontId="4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4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176" fontId="9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176" fontId="9" fillId="0" borderId="22" xfId="0" applyNumberFormat="1" applyFont="1" applyBorder="1" applyAlignment="1">
      <alignment horizontal="center"/>
    </xf>
    <xf numFmtId="0" fontId="17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176" fontId="9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top"/>
    </xf>
    <xf numFmtId="10" fontId="0" fillId="0" borderId="0" xfId="0" applyNumberFormat="1" applyFont="1" applyFill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Alignment="1">
      <alignment vertical="top"/>
    </xf>
    <xf numFmtId="10" fontId="18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13" fillId="0" borderId="0" xfId="0" applyFont="1" applyAlignment="1" applyProtection="1">
      <alignment vertical="top"/>
      <protection locked="0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33" borderId="23" xfId="0" applyFont="1" applyFill="1" applyBorder="1" applyAlignment="1">
      <alignment vertical="top"/>
    </xf>
    <xf numFmtId="0" fontId="9" fillId="0" borderId="24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20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21" fillId="0" borderId="0" xfId="54" applyAlignment="1" applyProtection="1">
      <alignment horizontal="left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25" xfId="0" applyFont="1" applyFill="1" applyBorder="1" applyAlignment="1">
      <alignment horizontal="left" vertical="top" wrapText="1" inden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25" xfId="0" applyFont="1" applyFill="1" applyBorder="1" applyAlignment="1">
      <alignment horizontal="right" vertical="top" wrapText="1"/>
    </xf>
    <xf numFmtId="0" fontId="21" fillId="34" borderId="25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V1787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055"/>
          <c:w val="0.9032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Active!$H$21:$H$992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Active!$D$21:$D$992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Active!$I$21:$I$992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Active!$J$21:$J$992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Active!$K$21:$K$992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Active!$L$21:$L$992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Active!$M$21:$M$992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Active!$N$21:$N$992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Active!$F$21:$F$992</c:f>
              <c:numCache/>
            </c:numRef>
          </c:xVal>
          <c:yVal>
            <c:numRef>
              <c:f>Active!$O$21:$O$992</c:f>
              <c:numCache/>
            </c:numRef>
          </c:yVal>
          <c:smooth val="0"/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Active!$U$21:$U$992</c:f>
              <c:numCache/>
            </c:numRef>
          </c:yVal>
          <c:smooth val="0"/>
        </c:ser>
        <c:axId val="43757607"/>
        <c:axId val="58274144"/>
      </c:scatterChart>
      <c:valAx>
        <c:axId val="43757607"/>
        <c:scaling>
          <c:orientation val="minMax"/>
          <c:max val="14000"/>
          <c:min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crossBetween val="midCat"/>
        <c:dispUnits/>
      </c:valAx>
      <c:valAx>
        <c:axId val="58274144"/>
        <c:scaling>
          <c:orientation val="minMax"/>
          <c:max val="0.08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76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3025"/>
          <c:w val="0.829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V1787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5"/>
          <c:w val="0.9035"/>
          <c:h val="0.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Active!$H$21:$H$992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Active!$D$21:$D$992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Active!$I$21:$I$992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Active!$J$21:$J$992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Active!$K$21:$K$992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Active!$L$21:$L$992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Active!$M$21:$M$992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0.0015</c:v>
                  </c:pt>
                  <c:pt idx="25">
                    <c:v>0.0037</c:v>
                  </c:pt>
                  <c:pt idx="26">
                    <c:v>0.0037</c:v>
                  </c:pt>
                  <c:pt idx="27">
                    <c:v>0</c:v>
                  </c:pt>
                  <c:pt idx="28">
                    <c:v>0.003</c:v>
                  </c:pt>
                  <c:pt idx="29">
                    <c:v>0</c:v>
                  </c:pt>
                  <c:pt idx="30">
                    <c:v>0.0074</c:v>
                  </c:pt>
                  <c:pt idx="31">
                    <c:v>0</c:v>
                  </c:pt>
                  <c:pt idx="32">
                    <c:v>0.0027</c:v>
                  </c:pt>
                  <c:pt idx="33">
                    <c:v>0.0025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0.0002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Active!$N$21:$N$992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Active!$F$21:$F$992</c:f>
              <c:numCache/>
            </c:numRef>
          </c:xVal>
          <c:yVal>
            <c:numRef>
              <c:f>Active!$O$21:$O$992</c:f>
              <c:numCache/>
            </c:numRef>
          </c:yVal>
          <c:smooth val="0"/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Active!$U$21:$U$992</c:f>
              <c:numCache/>
            </c:numRef>
          </c:yVal>
          <c:smooth val="0"/>
        </c:ser>
        <c:axId val="54705249"/>
        <c:axId val="22585194"/>
      </c:scatterChart>
      <c:valAx>
        <c:axId val="54705249"/>
        <c:scaling>
          <c:orientation val="minMax"/>
          <c:max val="1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194"/>
        <c:crosses val="autoZero"/>
        <c:crossBetween val="midCat"/>
        <c:dispUnits/>
      </c:valAx>
      <c:valAx>
        <c:axId val="2258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52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305"/>
          <c:w val="0.828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V1787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25"/>
          <c:w val="0.888"/>
          <c:h val="0.7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(old)'!$F$21:$F$992</c:f>
              <c:numCache/>
            </c:numRef>
          </c:xVal>
          <c:yVal>
            <c:numRef>
              <c:f>'A (old)'!$H$21:$H$992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  <c:pt idx="23">
                    <c:v>0.0074</c:v>
                  </c:pt>
                  <c:pt idx="24">
                    <c:v>0.0027</c:v>
                  </c:pt>
                  <c:pt idx="25">
                    <c:v>0.0015</c:v>
                  </c:pt>
                  <c:pt idx="26">
                    <c:v>0.0037</c:v>
                  </c:pt>
                  <c:pt idx="27">
                    <c:v>0.0003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'A (old)'!$D$21:$D$992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  <c:pt idx="23">
                    <c:v>0.0074</c:v>
                  </c:pt>
                  <c:pt idx="24">
                    <c:v>0.0027</c:v>
                  </c:pt>
                  <c:pt idx="25">
                    <c:v>0.0015</c:v>
                  </c:pt>
                  <c:pt idx="26">
                    <c:v>0.0037</c:v>
                  </c:pt>
                  <c:pt idx="27">
                    <c:v>0.0003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(old)'!$I$21:$I$992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</c:numCache>
              </c:numRef>
            </c:plus>
            <c:minus>
              <c:numRef>
                <c:f>'A (old)'!$D$21:$D$43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(old)'!$J$21:$J$992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  <c:pt idx="23">
                    <c:v>0.0074</c:v>
                  </c:pt>
                  <c:pt idx="24">
                    <c:v>0.0027</c:v>
                  </c:pt>
                  <c:pt idx="25">
                    <c:v>0.0015</c:v>
                  </c:pt>
                  <c:pt idx="26">
                    <c:v>0.0037</c:v>
                  </c:pt>
                  <c:pt idx="27">
                    <c:v>0.0003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  <c:pt idx="23">
                    <c:v>0.0074</c:v>
                  </c:pt>
                  <c:pt idx="24">
                    <c:v>0.0027</c:v>
                  </c:pt>
                  <c:pt idx="25">
                    <c:v>0.0015</c:v>
                  </c:pt>
                  <c:pt idx="26">
                    <c:v>0.0037</c:v>
                  </c:pt>
                  <c:pt idx="27">
                    <c:v>0.0003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(old)'!$K$21:$K$992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  <c:pt idx="23">
                    <c:v>0.0074</c:v>
                  </c:pt>
                  <c:pt idx="24">
                    <c:v>0.0027</c:v>
                  </c:pt>
                  <c:pt idx="25">
                    <c:v>0.0015</c:v>
                  </c:pt>
                  <c:pt idx="26">
                    <c:v>0.0037</c:v>
                  </c:pt>
                  <c:pt idx="27">
                    <c:v>0.0003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  <c:pt idx="23">
                    <c:v>0.0074</c:v>
                  </c:pt>
                  <c:pt idx="24">
                    <c:v>0.0027</c:v>
                  </c:pt>
                  <c:pt idx="25">
                    <c:v>0.0015</c:v>
                  </c:pt>
                  <c:pt idx="26">
                    <c:v>0.0037</c:v>
                  </c:pt>
                  <c:pt idx="27">
                    <c:v>0.0003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(old)'!$L$21:$L$992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  <c:pt idx="23">
                    <c:v>0.0074</c:v>
                  </c:pt>
                  <c:pt idx="24">
                    <c:v>0.0027</c:v>
                  </c:pt>
                  <c:pt idx="25">
                    <c:v>0.0015</c:v>
                  </c:pt>
                  <c:pt idx="26">
                    <c:v>0.0037</c:v>
                  </c:pt>
                  <c:pt idx="27">
                    <c:v>0.0003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  <c:pt idx="23">
                    <c:v>0.0074</c:v>
                  </c:pt>
                  <c:pt idx="24">
                    <c:v>0.0027</c:v>
                  </c:pt>
                  <c:pt idx="25">
                    <c:v>0.0015</c:v>
                  </c:pt>
                  <c:pt idx="26">
                    <c:v>0.0037</c:v>
                  </c:pt>
                  <c:pt idx="27">
                    <c:v>0.0003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(old)'!$M$21:$M$992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  <c:pt idx="23">
                    <c:v>0.0074</c:v>
                  </c:pt>
                  <c:pt idx="24">
                    <c:v>0.0027</c:v>
                  </c:pt>
                  <c:pt idx="25">
                    <c:v>0.0015</c:v>
                  </c:pt>
                  <c:pt idx="26">
                    <c:v>0.0037</c:v>
                  </c:pt>
                  <c:pt idx="27">
                    <c:v>0.0003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0.0015</c:v>
                  </c:pt>
                  <c:pt idx="21">
                    <c:v>0.0037</c:v>
                  </c:pt>
                  <c:pt idx="22">
                    <c:v>0.003</c:v>
                  </c:pt>
                  <c:pt idx="23">
                    <c:v>0.0074</c:v>
                  </c:pt>
                  <c:pt idx="24">
                    <c:v>0.0027</c:v>
                  </c:pt>
                  <c:pt idx="25">
                    <c:v>0.0015</c:v>
                  </c:pt>
                  <c:pt idx="26">
                    <c:v>0.0037</c:v>
                  </c:pt>
                  <c:pt idx="27">
                    <c:v>0.0003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(old)'!$N$21:$N$992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(old)'!$F$21:$F$992</c:f>
              <c:numCache/>
            </c:numRef>
          </c:xVal>
          <c:yVal>
            <c:numRef>
              <c:f>'A (old)'!$O$21:$O$992</c:f>
              <c:numCache/>
            </c:numRef>
          </c:yVal>
          <c:smooth val="0"/>
        </c:ser>
        <c:axId val="1940155"/>
        <c:axId val="17461396"/>
      </c:scatterChart>
      <c:valAx>
        <c:axId val="1940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1396"/>
        <c:crosses val="autoZero"/>
        <c:crossBetween val="midCat"/>
        <c:dispUnits/>
      </c:valAx>
      <c:valAx>
        <c:axId val="1746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1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75"/>
          <c:w val="0.993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 Graph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"/>
          <c:w val="0.97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Q_fit!$D$21:$D$34</c:f>
              <c:numCache/>
            </c:numRef>
          </c:xVal>
          <c:yVal>
            <c:numRef>
              <c:f>Q_fit!$E$21:$E$34</c:f>
              <c:numCache/>
            </c:numRef>
          </c:yVal>
          <c:smooth val="0"/>
        </c:ser>
        <c:ser>
          <c:idx val="1"/>
          <c:order val="1"/>
          <c:tx>
            <c:strRef>
              <c:f>Q_fit!$K$20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Q_fit!$D$21:$D$34</c:f>
              <c:numCache/>
            </c:numRef>
          </c:xVal>
          <c:yVal>
            <c:numRef>
              <c:f>Q_fit!$K$21:$K$34</c:f>
              <c:numCache/>
            </c:numRef>
          </c:yVal>
          <c:smooth val="0"/>
        </c:ser>
        <c:axId val="22934837"/>
        <c:axId val="5086942"/>
      </c:scatterChart>
      <c:valAx>
        <c:axId val="22934837"/>
        <c:scaling>
          <c:orientation val="minMax"/>
          <c:max val="1.4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X-Axis</a:t>
                </a:r>
              </a:p>
            </c:rich>
          </c:tx>
          <c:layout>
            <c:manualLayout>
              <c:xMode val="factor"/>
              <c:yMode val="factor"/>
              <c:x val="-0.002"/>
              <c:y val="0.0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6942"/>
        <c:crosses val="autoZero"/>
        <c:crossBetween val="midCat"/>
        <c:dispUnits/>
      </c:valAx>
      <c:valAx>
        <c:axId val="5086942"/>
        <c:scaling>
          <c:orientation val="minMax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Y-Axis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"/>
          <c:y val="0.94675"/>
          <c:w val="0.1395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16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91050" y="0"/>
        <a:ext cx="5610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66675</xdr:colOff>
      <xdr:row>0</xdr:row>
      <xdr:rowOff>0</xdr:rowOff>
    </xdr:from>
    <xdr:to>
      <xdr:col>25</xdr:col>
      <xdr:colOff>200025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0820400" y="0"/>
        <a:ext cx="5619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10</xdr:row>
      <xdr:rowOff>66675</xdr:rowOff>
    </xdr:from>
    <xdr:to>
      <xdr:col>23</xdr:col>
      <xdr:colOff>47625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267450" y="1771650"/>
        <a:ext cx="78009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4888" TargetMode="External" /><Relationship Id="rId3" Type="http://schemas.openxmlformats.org/officeDocument/2006/relationships/hyperlink" Target="http://www.konkoly.hu/cgi-bin/IBVS?5263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konkoly.hu/cgi-bin/IBVS?5287" TargetMode="External" /><Relationship Id="rId6" Type="http://schemas.openxmlformats.org/officeDocument/2006/relationships/hyperlink" Target="http://var.astro.cz/oejv/issues/oejv0074.pdf" TargetMode="External" /><Relationship Id="rId7" Type="http://schemas.openxmlformats.org/officeDocument/2006/relationships/hyperlink" Target="http://www.konkoly.hu/cgi-bin/IBVS?5583" TargetMode="External" /><Relationship Id="rId8" Type="http://schemas.openxmlformats.org/officeDocument/2006/relationships/hyperlink" Target="http://www.bav-astro.de/sfs/BAVM_link.php?BAVMnr=186" TargetMode="External" /><Relationship Id="rId9" Type="http://schemas.openxmlformats.org/officeDocument/2006/relationships/hyperlink" Target="http://var.astro.cz/oejv/issues/oejv0003.pdf" TargetMode="External" /><Relationship Id="rId10" Type="http://schemas.openxmlformats.org/officeDocument/2006/relationships/hyperlink" Target="http://var.astro.cz/oejv/issues/oejv0003.pdf" TargetMode="External" /><Relationship Id="rId11" Type="http://schemas.openxmlformats.org/officeDocument/2006/relationships/hyperlink" Target="http://www.konkoly.hu/cgi-bin/IBVS?5677" TargetMode="External" /><Relationship Id="rId12" Type="http://schemas.openxmlformats.org/officeDocument/2006/relationships/hyperlink" Target="http://var.astro.cz/oejv/issues/oejv0107.pdf" TargetMode="External" /><Relationship Id="rId13" Type="http://schemas.openxmlformats.org/officeDocument/2006/relationships/hyperlink" Target="http://www.bav-astro.de/sfs/BAVM_link.php?BAVMnr=186" TargetMode="External" /><Relationship Id="rId14" Type="http://schemas.openxmlformats.org/officeDocument/2006/relationships/hyperlink" Target="http://www.bav-astro.de/sfs/BAVM_link.php?BAVMnr=201" TargetMode="External" /><Relationship Id="rId15" Type="http://schemas.openxmlformats.org/officeDocument/2006/relationships/hyperlink" Target="http://www.bav-astro.de/sfs/BAVM_link.php?BAVMnr=212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D229"/>
  <sheetViews>
    <sheetView tabSelected="1" zoomScalePageLayoutView="0" workbookViewId="0" topLeftCell="A1">
      <pane xSplit="14" ySplit="22" topLeftCell="O47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D7" sqref="D7:D8"/>
    </sheetView>
  </sheetViews>
  <sheetFormatPr defaultColWidth="10.28125" defaultRowHeight="12.75"/>
  <cols>
    <col min="1" max="1" width="14.421875" style="0" customWidth="1"/>
    <col min="2" max="2" width="5.140625" style="6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48</v>
      </c>
      <c r="C1" s="13"/>
    </row>
    <row r="2" spans="1:6" ht="12.75">
      <c r="A2" t="s">
        <v>26</v>
      </c>
      <c r="B2" s="6" t="s">
        <v>47</v>
      </c>
      <c r="C2" t="s">
        <v>303</v>
      </c>
      <c r="F2" s="110">
        <v>1.47821</v>
      </c>
    </row>
    <row r="3" ht="13.5" thickBot="1"/>
    <row r="4" spans="1:4" ht="13.5" thickBot="1">
      <c r="A4" s="8" t="s">
        <v>0</v>
      </c>
      <c r="C4" s="15" t="s">
        <v>302</v>
      </c>
      <c r="D4" s="16" t="s">
        <v>302</v>
      </c>
    </row>
    <row r="5" spans="1:4" ht="12.75">
      <c r="A5" s="30" t="s">
        <v>51</v>
      </c>
      <c r="B5" s="107"/>
      <c r="C5" s="32">
        <v>-9.5</v>
      </c>
      <c r="D5" s="31" t="s">
        <v>52</v>
      </c>
    </row>
    <row r="6" ht="12.75">
      <c r="A6" s="8" t="s">
        <v>1</v>
      </c>
    </row>
    <row r="7" spans="1:4" ht="12.75">
      <c r="A7" t="s">
        <v>2</v>
      </c>
      <c r="C7">
        <v>45449.6</v>
      </c>
      <c r="D7" s="13"/>
    </row>
    <row r="8" spans="1:6" ht="12.75">
      <c r="A8" t="s">
        <v>3</v>
      </c>
      <c r="C8">
        <v>0.7394997519927915</v>
      </c>
      <c r="D8" s="14"/>
      <c r="F8" s="41">
        <f>2*C8</f>
        <v>1.478999503985583</v>
      </c>
    </row>
    <row r="9" spans="1:4" ht="12.75">
      <c r="A9" s="44" t="s">
        <v>57</v>
      </c>
      <c r="B9" s="45">
        <v>21</v>
      </c>
      <c r="C9" s="43" t="str">
        <f>"F"&amp;B9</f>
        <v>F21</v>
      </c>
      <c r="D9" s="12" t="str">
        <f>"G"&amp;B9</f>
        <v>G21</v>
      </c>
    </row>
    <row r="10" spans="1:5" ht="13.5" thickBot="1">
      <c r="A10" s="31"/>
      <c r="B10" s="107"/>
      <c r="C10" s="7" t="s">
        <v>21</v>
      </c>
      <c r="D10" s="7" t="s">
        <v>22</v>
      </c>
      <c r="E10" s="31"/>
    </row>
    <row r="11" spans="1:5" ht="12.75">
      <c r="A11" s="31" t="s">
        <v>16</v>
      </c>
      <c r="B11" s="107"/>
      <c r="C11" s="42">
        <f ca="1">INTERCEPT(INDIRECT($D$9):G991,INDIRECT($C$9):F991)</f>
        <v>0.011061495784757822</v>
      </c>
      <c r="D11" s="6"/>
      <c r="E11" s="31"/>
    </row>
    <row r="12" spans="1:5" ht="12.75">
      <c r="A12" s="31" t="s">
        <v>17</v>
      </c>
      <c r="B12" s="107"/>
      <c r="C12" s="42">
        <f ca="1">SLOPE(INDIRECT($D$9):G991,INDIRECT($C$9):F991)</f>
        <v>4.974212909842876E-06</v>
      </c>
      <c r="D12" s="6"/>
      <c r="E12" s="31"/>
    </row>
    <row r="13" spans="1:3" ht="12.75">
      <c r="A13" s="31" t="s">
        <v>20</v>
      </c>
      <c r="B13" s="107"/>
      <c r="C13" s="6" t="s">
        <v>14</v>
      </c>
    </row>
    <row r="14" spans="1:3" ht="12.75">
      <c r="A14" s="31"/>
      <c r="B14" s="107"/>
      <c r="C14" s="31"/>
    </row>
    <row r="15" spans="1:6" ht="12.75">
      <c r="A15" s="33" t="s">
        <v>18</v>
      </c>
      <c r="B15" s="107"/>
      <c r="C15" s="20">
        <f>(C7+C11)+(C8+C12)*INT(MAX(F21:F3532))</f>
        <v>55073.52556833677</v>
      </c>
      <c r="E15" s="6"/>
      <c r="F15" s="31"/>
    </row>
    <row r="16" spans="1:6" ht="12.75">
      <c r="A16" s="36" t="s">
        <v>4</v>
      </c>
      <c r="B16" s="107"/>
      <c r="C16" s="21">
        <f>+C8+C12</f>
        <v>0.7395047262057013</v>
      </c>
      <c r="E16" s="31"/>
      <c r="F16" s="31"/>
    </row>
    <row r="17" spans="1:6" ht="13.5" thickBot="1">
      <c r="A17" s="34" t="s">
        <v>46</v>
      </c>
      <c r="B17" s="107"/>
      <c r="C17" s="31">
        <f>COUNT(C21:C2190)</f>
        <v>41</v>
      </c>
      <c r="E17" s="34" t="s">
        <v>53</v>
      </c>
      <c r="F17" s="35">
        <f ca="1">TODAY()+15018.5-B5/24</f>
        <v>59897.5</v>
      </c>
    </row>
    <row r="18" spans="1:6" ht="14.25" thickBot="1" thickTop="1">
      <c r="A18" s="36" t="s">
        <v>5</v>
      </c>
      <c r="B18" s="107"/>
      <c r="C18" s="38">
        <f>+C15</f>
        <v>55073.52556833677</v>
      </c>
      <c r="D18" s="39">
        <f>+C16</f>
        <v>0.7395047262057013</v>
      </c>
      <c r="E18" s="34" t="s">
        <v>54</v>
      </c>
      <c r="F18" s="35">
        <f>ROUND(2*(F17-C15)/C16,0)/2+1</f>
        <v>6524.5</v>
      </c>
    </row>
    <row r="19" spans="5:6" ht="13.5" thickTop="1">
      <c r="E19" s="34" t="s">
        <v>55</v>
      </c>
      <c r="F19" s="37">
        <f>+C15+C16*F18-15018.5-C5/24</f>
        <v>44880.31998779921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143</v>
      </c>
      <c r="I20" s="10" t="s">
        <v>144</v>
      </c>
      <c r="J20" s="10" t="s">
        <v>141</v>
      </c>
      <c r="K20" s="10" t="s">
        <v>60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  <c r="U20" s="109" t="s">
        <v>300</v>
      </c>
    </row>
    <row r="21" spans="1:17" ht="12.75">
      <c r="A21" t="s">
        <v>12</v>
      </c>
      <c r="C21" s="28">
        <v>45449.6</v>
      </c>
      <c r="D21" s="28" t="s">
        <v>14</v>
      </c>
      <c r="E21">
        <f aca="true" t="shared" si="0" ref="E21:E61">+(C21-C$7)/C$8</f>
        <v>0</v>
      </c>
      <c r="F21">
        <f aca="true" t="shared" si="1" ref="F21:F61">ROUND(2*E21,0)/2</f>
        <v>0</v>
      </c>
      <c r="G21">
        <f aca="true" t="shared" si="2" ref="G21:G43">+C21-(C$7+F21*C$8)</f>
        <v>0</v>
      </c>
      <c r="H21">
        <v>0</v>
      </c>
      <c r="O21">
        <f aca="true" t="shared" si="3" ref="O21:O61">+C$11+C$12*F21</f>
        <v>0.011061495784757822</v>
      </c>
      <c r="Q21" s="2">
        <f aca="true" t="shared" si="4" ref="Q21:Q61">+C21-15018.5</f>
        <v>30431.1</v>
      </c>
    </row>
    <row r="22" spans="1:30" ht="12.75">
      <c r="A22" t="s">
        <v>31</v>
      </c>
      <c r="C22" s="28">
        <v>45555.398</v>
      </c>
      <c r="D22" s="28"/>
      <c r="E22">
        <f t="shared" si="0"/>
        <v>143.06698510026519</v>
      </c>
      <c r="F22">
        <f t="shared" si="1"/>
        <v>143</v>
      </c>
      <c r="G22">
        <f t="shared" si="2"/>
        <v>0.04953546503384132</v>
      </c>
      <c r="I22">
        <f>G22</f>
        <v>0.04953546503384132</v>
      </c>
      <c r="O22">
        <f t="shared" si="3"/>
        <v>0.011772808230865354</v>
      </c>
      <c r="Q22" s="2">
        <f t="shared" si="4"/>
        <v>30536.898</v>
      </c>
      <c r="AA22">
        <v>6</v>
      </c>
      <c r="AB22" t="s">
        <v>30</v>
      </c>
      <c r="AD22" t="s">
        <v>32</v>
      </c>
    </row>
    <row r="23" spans="1:30" ht="12.75">
      <c r="A23" t="s">
        <v>31</v>
      </c>
      <c r="C23" s="28">
        <v>45586.432</v>
      </c>
      <c r="D23" s="28"/>
      <c r="E23">
        <f t="shared" si="0"/>
        <v>185.03319254843504</v>
      </c>
      <c r="F23">
        <f t="shared" si="1"/>
        <v>185</v>
      </c>
      <c r="G23">
        <f t="shared" si="2"/>
        <v>0.02454588133696234</v>
      </c>
      <c r="I23">
        <f aca="true" t="shared" si="5" ref="I23:I43">G23</f>
        <v>0.02454588133696234</v>
      </c>
      <c r="O23">
        <f t="shared" si="3"/>
        <v>0.011981725173078755</v>
      </c>
      <c r="Q23" s="2">
        <f t="shared" si="4"/>
        <v>30567.932</v>
      </c>
      <c r="AA23">
        <v>10</v>
      </c>
      <c r="AB23" t="s">
        <v>30</v>
      </c>
      <c r="AD23" t="s">
        <v>32</v>
      </c>
    </row>
    <row r="24" spans="1:30" ht="12.75">
      <c r="A24" t="s">
        <v>31</v>
      </c>
      <c r="C24" s="28">
        <v>45594.585</v>
      </c>
      <c r="D24" s="28"/>
      <c r="E24">
        <f t="shared" si="0"/>
        <v>196.05821314922343</v>
      </c>
      <c r="F24">
        <f t="shared" si="1"/>
        <v>196</v>
      </c>
      <c r="G24">
        <f t="shared" si="2"/>
        <v>0.04304860941192601</v>
      </c>
      <c r="I24">
        <f t="shared" si="5"/>
        <v>0.04304860941192601</v>
      </c>
      <c r="O24">
        <f t="shared" si="3"/>
        <v>0.012036441515087025</v>
      </c>
      <c r="Q24" s="2">
        <f t="shared" si="4"/>
        <v>30576.085</v>
      </c>
      <c r="AA24">
        <v>5</v>
      </c>
      <c r="AB24" t="s">
        <v>30</v>
      </c>
      <c r="AD24" t="s">
        <v>32</v>
      </c>
    </row>
    <row r="25" spans="1:30" ht="12.75">
      <c r="A25" t="s">
        <v>31</v>
      </c>
      <c r="C25" s="28">
        <v>45606.379</v>
      </c>
      <c r="D25" s="28"/>
      <c r="E25">
        <f t="shared" si="0"/>
        <v>212.0068324262677</v>
      </c>
      <c r="F25">
        <f t="shared" si="1"/>
        <v>212</v>
      </c>
      <c r="G25">
        <f t="shared" si="2"/>
        <v>0.005052577529568225</v>
      </c>
      <c r="I25">
        <f t="shared" si="5"/>
        <v>0.005052577529568225</v>
      </c>
      <c r="O25">
        <f t="shared" si="3"/>
        <v>0.012116028921644512</v>
      </c>
      <c r="Q25" s="2">
        <f t="shared" si="4"/>
        <v>30587.879</v>
      </c>
      <c r="AA25">
        <v>7</v>
      </c>
      <c r="AB25" t="s">
        <v>30</v>
      </c>
      <c r="AD25" t="s">
        <v>32</v>
      </c>
    </row>
    <row r="26" spans="1:30" ht="12.75">
      <c r="A26" t="s">
        <v>33</v>
      </c>
      <c r="C26" s="28">
        <v>45640.397</v>
      </c>
      <c r="D26" s="28"/>
      <c r="E26">
        <f t="shared" si="0"/>
        <v>258.0082001188535</v>
      </c>
      <c r="F26">
        <f t="shared" si="1"/>
        <v>258</v>
      </c>
      <c r="G26">
        <f t="shared" si="2"/>
        <v>0.0060639858565991744</v>
      </c>
      <c r="I26">
        <f t="shared" si="5"/>
        <v>0.0060639858565991744</v>
      </c>
      <c r="O26">
        <f t="shared" si="3"/>
        <v>0.012344842715497285</v>
      </c>
      <c r="Q26" s="2">
        <f t="shared" si="4"/>
        <v>30621.896999999997</v>
      </c>
      <c r="AA26">
        <v>5</v>
      </c>
      <c r="AB26" t="s">
        <v>30</v>
      </c>
      <c r="AD26" t="s">
        <v>32</v>
      </c>
    </row>
    <row r="27" spans="1:30" ht="12.75">
      <c r="A27" t="s">
        <v>34</v>
      </c>
      <c r="C27" s="28">
        <v>45680.326</v>
      </c>
      <c r="D27" s="28"/>
      <c r="E27">
        <f t="shared" si="0"/>
        <v>312.0028091669346</v>
      </c>
      <c r="F27">
        <f t="shared" si="1"/>
        <v>312</v>
      </c>
      <c r="G27">
        <f t="shared" si="2"/>
        <v>0.002077378252579365</v>
      </c>
      <c r="I27">
        <f t="shared" si="5"/>
        <v>0.002077378252579365</v>
      </c>
      <c r="O27">
        <f t="shared" si="3"/>
        <v>0.0126134502126288</v>
      </c>
      <c r="Q27" s="2">
        <f t="shared" si="4"/>
        <v>30661.826</v>
      </c>
      <c r="AA27">
        <v>9</v>
      </c>
      <c r="AB27" t="s">
        <v>30</v>
      </c>
      <c r="AD27" t="s">
        <v>32</v>
      </c>
    </row>
    <row r="28" spans="1:30" ht="12.75">
      <c r="A28" t="s">
        <v>34</v>
      </c>
      <c r="C28" s="28">
        <v>45694.379</v>
      </c>
      <c r="D28" s="28"/>
      <c r="E28">
        <f t="shared" si="0"/>
        <v>331.0061962027383</v>
      </c>
      <c r="F28">
        <f t="shared" si="1"/>
        <v>331</v>
      </c>
      <c r="G28">
        <f t="shared" si="2"/>
        <v>0.004582090390613303</v>
      </c>
      <c r="I28">
        <f t="shared" si="5"/>
        <v>0.004582090390613303</v>
      </c>
      <c r="O28">
        <f t="shared" si="3"/>
        <v>0.012707960257915814</v>
      </c>
      <c r="Q28" s="2">
        <f t="shared" si="4"/>
        <v>30675.879</v>
      </c>
      <c r="AA28">
        <v>6</v>
      </c>
      <c r="AB28" t="s">
        <v>30</v>
      </c>
      <c r="AD28" t="s">
        <v>32</v>
      </c>
    </row>
    <row r="29" spans="1:30" ht="12.75">
      <c r="A29" t="s">
        <v>34</v>
      </c>
      <c r="C29" s="28">
        <v>45697.328</v>
      </c>
      <c r="D29" s="28"/>
      <c r="E29">
        <f t="shared" si="0"/>
        <v>334.99402715474827</v>
      </c>
      <c r="F29">
        <f t="shared" si="1"/>
        <v>335</v>
      </c>
      <c r="G29">
        <f t="shared" si="2"/>
        <v>-0.004416917581693269</v>
      </c>
      <c r="I29">
        <f t="shared" si="5"/>
        <v>-0.004416917581693269</v>
      </c>
      <c r="O29">
        <f t="shared" si="3"/>
        <v>0.012727857109555187</v>
      </c>
      <c r="Q29" s="2">
        <f t="shared" si="4"/>
        <v>30678.828</v>
      </c>
      <c r="AA29">
        <v>8</v>
      </c>
      <c r="AB29" t="s">
        <v>30</v>
      </c>
      <c r="AD29" t="s">
        <v>32</v>
      </c>
    </row>
    <row r="30" spans="1:30" ht="12.75">
      <c r="A30" t="s">
        <v>35</v>
      </c>
      <c r="C30" s="28">
        <v>45830.447</v>
      </c>
      <c r="D30" s="28"/>
      <c r="E30">
        <f t="shared" si="0"/>
        <v>515.0062579111102</v>
      </c>
      <c r="F30">
        <f t="shared" si="1"/>
        <v>515</v>
      </c>
      <c r="G30">
        <f t="shared" si="2"/>
        <v>0.004627723712474108</v>
      </c>
      <c r="I30">
        <f t="shared" si="5"/>
        <v>0.004627723712474108</v>
      </c>
      <c r="O30">
        <f t="shared" si="3"/>
        <v>0.013623215433326903</v>
      </c>
      <c r="Q30" s="2">
        <f t="shared" si="4"/>
        <v>30811.947</v>
      </c>
      <c r="AA30">
        <v>6</v>
      </c>
      <c r="AB30" t="s">
        <v>30</v>
      </c>
      <c r="AD30" t="s">
        <v>32</v>
      </c>
    </row>
    <row r="31" spans="1:30" ht="12.75">
      <c r="A31" t="s">
        <v>35</v>
      </c>
      <c r="C31" s="28">
        <v>45861.51</v>
      </c>
      <c r="D31" s="28"/>
      <c r="E31">
        <f t="shared" si="0"/>
        <v>557.0116810587094</v>
      </c>
      <c r="F31">
        <f t="shared" si="1"/>
        <v>557</v>
      </c>
      <c r="G31">
        <f t="shared" si="2"/>
        <v>0.008638140017865226</v>
      </c>
      <c r="I31">
        <f t="shared" si="5"/>
        <v>0.008638140017865226</v>
      </c>
      <c r="O31">
        <f t="shared" si="3"/>
        <v>0.013832132375540304</v>
      </c>
      <c r="Q31" s="2">
        <f t="shared" si="4"/>
        <v>30843.010000000002</v>
      </c>
      <c r="AA31">
        <v>6</v>
      </c>
      <c r="AB31" t="s">
        <v>30</v>
      </c>
      <c r="AD31" t="s">
        <v>32</v>
      </c>
    </row>
    <row r="32" spans="1:30" ht="12.75">
      <c r="A32" t="s">
        <v>35</v>
      </c>
      <c r="C32" s="28">
        <v>45878.498</v>
      </c>
      <c r="D32" s="28"/>
      <c r="E32">
        <f t="shared" si="0"/>
        <v>579.9839673295547</v>
      </c>
      <c r="F32">
        <f t="shared" si="1"/>
        <v>580</v>
      </c>
      <c r="G32">
        <f t="shared" si="2"/>
        <v>-0.011856155819259584</v>
      </c>
      <c r="I32">
        <f t="shared" si="5"/>
        <v>-0.011856155819259584</v>
      </c>
      <c r="O32">
        <f t="shared" si="3"/>
        <v>0.01394653927246669</v>
      </c>
      <c r="Q32" s="2">
        <f t="shared" si="4"/>
        <v>30859.998</v>
      </c>
      <c r="AA32">
        <v>6</v>
      </c>
      <c r="AB32" t="s">
        <v>30</v>
      </c>
      <c r="AD32" t="s">
        <v>32</v>
      </c>
    </row>
    <row r="33" spans="1:30" ht="12.75">
      <c r="A33" t="s">
        <v>36</v>
      </c>
      <c r="C33" s="28">
        <v>45892.515</v>
      </c>
      <c r="D33" s="28"/>
      <c r="E33">
        <f t="shared" si="0"/>
        <v>598.9386728074498</v>
      </c>
      <c r="F33">
        <f t="shared" si="1"/>
        <v>599</v>
      </c>
      <c r="G33">
        <f t="shared" si="2"/>
        <v>-0.045351443681283854</v>
      </c>
      <c r="I33">
        <f t="shared" si="5"/>
        <v>-0.045351443681283854</v>
      </c>
      <c r="O33">
        <f t="shared" si="3"/>
        <v>0.014041049317753705</v>
      </c>
      <c r="Q33" s="2">
        <f t="shared" si="4"/>
        <v>30874.015</v>
      </c>
      <c r="AA33">
        <v>8</v>
      </c>
      <c r="AB33" t="s">
        <v>30</v>
      </c>
      <c r="AD33" t="s">
        <v>32</v>
      </c>
    </row>
    <row r="34" spans="1:30" ht="12.75">
      <c r="A34" t="s">
        <v>36</v>
      </c>
      <c r="C34" s="28">
        <v>45893.309</v>
      </c>
      <c r="D34" s="28"/>
      <c r="E34">
        <f t="shared" si="0"/>
        <v>600.0123716124353</v>
      </c>
      <c r="F34">
        <f t="shared" si="1"/>
        <v>600</v>
      </c>
      <c r="G34">
        <f t="shared" si="2"/>
        <v>0.009148804325377569</v>
      </c>
      <c r="I34">
        <f t="shared" si="5"/>
        <v>0.009148804325377569</v>
      </c>
      <c r="O34">
        <f t="shared" si="3"/>
        <v>0.014046023530663547</v>
      </c>
      <c r="Q34" s="2">
        <f t="shared" si="4"/>
        <v>30874.809</v>
      </c>
      <c r="AA34">
        <v>7</v>
      </c>
      <c r="AB34" t="s">
        <v>30</v>
      </c>
      <c r="AD34" t="s">
        <v>32</v>
      </c>
    </row>
    <row r="35" spans="1:30" ht="12.75">
      <c r="A35" t="s">
        <v>36</v>
      </c>
      <c r="C35" s="28">
        <v>45895.546</v>
      </c>
      <c r="D35" s="28"/>
      <c r="E35">
        <f t="shared" si="0"/>
        <v>603.0373895302545</v>
      </c>
      <c r="F35">
        <f t="shared" si="1"/>
        <v>603</v>
      </c>
      <c r="G35">
        <f t="shared" si="2"/>
        <v>0.027649548348563258</v>
      </c>
      <c r="I35">
        <f t="shared" si="5"/>
        <v>0.027649548348563258</v>
      </c>
      <c r="O35">
        <f t="shared" si="3"/>
        <v>0.014060946169393077</v>
      </c>
      <c r="Q35" s="2">
        <f t="shared" si="4"/>
        <v>30877.046000000002</v>
      </c>
      <c r="AA35">
        <v>6</v>
      </c>
      <c r="AB35" t="s">
        <v>30</v>
      </c>
      <c r="AD35" t="s">
        <v>32</v>
      </c>
    </row>
    <row r="36" spans="1:30" ht="12.75">
      <c r="A36" t="s">
        <v>36</v>
      </c>
      <c r="C36" s="28">
        <v>45918.472</v>
      </c>
      <c r="D36" s="28"/>
      <c r="E36">
        <f t="shared" si="0"/>
        <v>634.0394283250192</v>
      </c>
      <c r="F36">
        <f t="shared" si="1"/>
        <v>634</v>
      </c>
      <c r="G36">
        <f t="shared" si="2"/>
        <v>0.029157236574974377</v>
      </c>
      <c r="I36">
        <f t="shared" si="5"/>
        <v>0.029157236574974377</v>
      </c>
      <c r="O36">
        <f t="shared" si="3"/>
        <v>0.014215146769598206</v>
      </c>
      <c r="Q36" s="2">
        <f t="shared" si="4"/>
        <v>30899.972</v>
      </c>
      <c r="AA36">
        <v>6</v>
      </c>
      <c r="AB36" t="s">
        <v>30</v>
      </c>
      <c r="AD36" t="s">
        <v>32</v>
      </c>
    </row>
    <row r="37" spans="1:30" ht="12.75">
      <c r="A37" t="s">
        <v>36</v>
      </c>
      <c r="C37" s="28">
        <v>45932.497</v>
      </c>
      <c r="D37" s="28"/>
      <c r="E37">
        <f t="shared" si="0"/>
        <v>653.0049519268962</v>
      </c>
      <c r="F37">
        <f t="shared" si="1"/>
        <v>653</v>
      </c>
      <c r="G37">
        <f t="shared" si="2"/>
        <v>0.003661948714579921</v>
      </c>
      <c r="I37">
        <f t="shared" si="5"/>
        <v>0.003661948714579921</v>
      </c>
      <c r="O37">
        <f t="shared" si="3"/>
        <v>0.01430965681488522</v>
      </c>
      <c r="Q37" s="2">
        <f t="shared" si="4"/>
        <v>30913.997000000003</v>
      </c>
      <c r="AA37">
        <v>5</v>
      </c>
      <c r="AB37" t="s">
        <v>30</v>
      </c>
      <c r="AD37" t="s">
        <v>32</v>
      </c>
    </row>
    <row r="38" spans="1:30" ht="12.75">
      <c r="A38" t="s">
        <v>37</v>
      </c>
      <c r="C38" s="28">
        <v>45946.561</v>
      </c>
      <c r="D38" s="28"/>
      <c r="E38">
        <f t="shared" si="0"/>
        <v>672.0232138831701</v>
      </c>
      <c r="F38">
        <f t="shared" si="1"/>
        <v>672</v>
      </c>
      <c r="G38">
        <f t="shared" si="2"/>
        <v>0.017166660843940917</v>
      </c>
      <c r="I38">
        <f t="shared" si="5"/>
        <v>0.017166660843940917</v>
      </c>
      <c r="O38">
        <f t="shared" si="3"/>
        <v>0.014404166860172235</v>
      </c>
      <c r="Q38" s="2">
        <f t="shared" si="4"/>
        <v>30928.061</v>
      </c>
      <c r="AA38">
        <v>7</v>
      </c>
      <c r="AB38" t="s">
        <v>30</v>
      </c>
      <c r="AD38" t="s">
        <v>32</v>
      </c>
    </row>
    <row r="39" spans="1:30" ht="12.75">
      <c r="A39" t="s">
        <v>37</v>
      </c>
      <c r="C39" s="28">
        <v>45964.325</v>
      </c>
      <c r="D39" s="28"/>
      <c r="E39">
        <f t="shared" si="0"/>
        <v>696.0448581800416</v>
      </c>
      <c r="F39">
        <f t="shared" si="1"/>
        <v>696</v>
      </c>
      <c r="G39">
        <f t="shared" si="2"/>
        <v>0.033172613017086405</v>
      </c>
      <c r="I39">
        <f t="shared" si="5"/>
        <v>0.033172613017086405</v>
      </c>
      <c r="O39">
        <f t="shared" si="3"/>
        <v>0.014523547970008464</v>
      </c>
      <c r="Q39" s="2">
        <f t="shared" si="4"/>
        <v>30945.824999999997</v>
      </c>
      <c r="AA39">
        <v>6</v>
      </c>
      <c r="AB39" t="s">
        <v>30</v>
      </c>
      <c r="AD39" t="s">
        <v>32</v>
      </c>
    </row>
    <row r="40" spans="1:30" ht="12.75">
      <c r="A40" t="s">
        <v>37</v>
      </c>
      <c r="C40" s="28">
        <v>45998.331</v>
      </c>
      <c r="D40" s="28"/>
      <c r="E40">
        <f t="shared" si="0"/>
        <v>742.0299986866645</v>
      </c>
      <c r="F40">
        <f t="shared" si="1"/>
        <v>742</v>
      </c>
      <c r="G40">
        <f t="shared" si="2"/>
        <v>0.02218402134894859</v>
      </c>
      <c r="I40">
        <f t="shared" si="5"/>
        <v>0.02218402134894859</v>
      </c>
      <c r="O40">
        <f t="shared" si="3"/>
        <v>0.014752361763861237</v>
      </c>
      <c r="Q40" s="2">
        <f t="shared" si="4"/>
        <v>30979.831</v>
      </c>
      <c r="AA40">
        <v>7</v>
      </c>
      <c r="AB40" t="s">
        <v>30</v>
      </c>
      <c r="AD40" t="s">
        <v>32</v>
      </c>
    </row>
    <row r="41" spans="1:30" ht="12.75">
      <c r="A41" t="s">
        <v>38</v>
      </c>
      <c r="C41" s="28">
        <v>46075.241</v>
      </c>
      <c r="D41" s="28"/>
      <c r="E41">
        <f t="shared" si="0"/>
        <v>846.0327380963096</v>
      </c>
      <c r="F41">
        <f t="shared" si="1"/>
        <v>846</v>
      </c>
      <c r="G41">
        <f t="shared" si="2"/>
        <v>0.024209814102505334</v>
      </c>
      <c r="I41">
        <f t="shared" si="5"/>
        <v>0.024209814102505334</v>
      </c>
      <c r="O41">
        <f t="shared" si="3"/>
        <v>0.015269679906484895</v>
      </c>
      <c r="Q41" s="2">
        <f t="shared" si="4"/>
        <v>31056.741</v>
      </c>
      <c r="AA41">
        <v>5</v>
      </c>
      <c r="AB41" t="s">
        <v>30</v>
      </c>
      <c r="AD41" t="s">
        <v>32</v>
      </c>
    </row>
    <row r="42" spans="1:17" ht="12.75">
      <c r="A42" s="105" t="s">
        <v>216</v>
      </c>
      <c r="B42" s="108" t="s">
        <v>43</v>
      </c>
      <c r="C42" s="106">
        <v>46753.373</v>
      </c>
      <c r="D42" s="106" t="s">
        <v>144</v>
      </c>
      <c r="E42">
        <f t="shared" si="0"/>
        <v>1763.047244419779</v>
      </c>
      <c r="F42">
        <f t="shared" si="1"/>
        <v>1763</v>
      </c>
      <c r="G42">
        <f t="shared" si="2"/>
        <v>0.03493723671272164</v>
      </c>
      <c r="I42">
        <f t="shared" si="5"/>
        <v>0.03493723671272164</v>
      </c>
      <c r="O42">
        <f t="shared" si="3"/>
        <v>0.019831033144810814</v>
      </c>
      <c r="Q42" s="2">
        <f t="shared" si="4"/>
        <v>31734.873</v>
      </c>
    </row>
    <row r="43" spans="1:17" ht="12.75">
      <c r="A43" s="105" t="s">
        <v>221</v>
      </c>
      <c r="B43" s="108" t="s">
        <v>43</v>
      </c>
      <c r="C43" s="106">
        <v>48195.399</v>
      </c>
      <c r="D43" s="106" t="s">
        <v>144</v>
      </c>
      <c r="E43">
        <f t="shared" si="0"/>
        <v>3713.0492506598766</v>
      </c>
      <c r="F43">
        <f t="shared" si="1"/>
        <v>3713</v>
      </c>
      <c r="G43">
        <f t="shared" si="2"/>
        <v>0.03642085076717194</v>
      </c>
      <c r="I43">
        <f t="shared" si="5"/>
        <v>0.03642085076717194</v>
      </c>
      <c r="O43">
        <f t="shared" si="3"/>
        <v>0.02953074831900442</v>
      </c>
      <c r="Q43" s="2">
        <f t="shared" si="4"/>
        <v>33176.899</v>
      </c>
    </row>
    <row r="44" spans="1:17" ht="12.75">
      <c r="A44" t="s">
        <v>44</v>
      </c>
      <c r="C44" s="28">
        <v>50943.3969</v>
      </c>
      <c r="D44" s="28">
        <v>0.0015</v>
      </c>
      <c r="E44">
        <f t="shared" si="0"/>
        <v>7429.071997922122</v>
      </c>
      <c r="F44">
        <f t="shared" si="1"/>
        <v>7429</v>
      </c>
      <c r="G44">
        <f aca="true" t="shared" si="6" ref="G44:G61">+C44-(C$7+F44*C$8)</f>
        <v>0.053242445552314166</v>
      </c>
      <c r="K44">
        <f>+G44</f>
        <v>0.053242445552314166</v>
      </c>
      <c r="O44">
        <f t="shared" si="3"/>
        <v>0.04801492349198054</v>
      </c>
      <c r="Q44" s="2">
        <f t="shared" si="4"/>
        <v>35924.8969</v>
      </c>
    </row>
    <row r="45" spans="1:17" ht="12.75">
      <c r="A45" s="24" t="s">
        <v>44</v>
      </c>
      <c r="B45" s="25"/>
      <c r="C45" s="24">
        <v>50943.3969</v>
      </c>
      <c r="D45" s="24">
        <v>0.0015</v>
      </c>
      <c r="E45">
        <f t="shared" si="0"/>
        <v>7429.071997922122</v>
      </c>
      <c r="F45">
        <f t="shared" si="1"/>
        <v>7429</v>
      </c>
      <c r="G45">
        <f t="shared" si="6"/>
        <v>0.053242445552314166</v>
      </c>
      <c r="K45">
        <f aca="true" t="shared" si="7" ref="K45:K53">+G45</f>
        <v>0.053242445552314166</v>
      </c>
      <c r="O45">
        <f t="shared" si="3"/>
        <v>0.04801492349198054</v>
      </c>
      <c r="Q45" s="2">
        <f t="shared" si="4"/>
        <v>35924.8969</v>
      </c>
    </row>
    <row r="46" spans="1:17" ht="12.75">
      <c r="A46" t="s">
        <v>44</v>
      </c>
      <c r="C46" s="28">
        <v>51045.4499</v>
      </c>
      <c r="D46" s="28">
        <v>0.0037</v>
      </c>
      <c r="E46">
        <f t="shared" si="0"/>
        <v>7567.074748734396</v>
      </c>
      <c r="F46">
        <f t="shared" si="1"/>
        <v>7567</v>
      </c>
      <c r="G46">
        <f t="shared" si="6"/>
        <v>0.055276670544117223</v>
      </c>
      <c r="K46">
        <f t="shared" si="7"/>
        <v>0.055276670544117223</v>
      </c>
      <c r="O46">
        <f t="shared" si="3"/>
        <v>0.04870136487353886</v>
      </c>
      <c r="Q46" s="2">
        <f t="shared" si="4"/>
        <v>36026.9499</v>
      </c>
    </row>
    <row r="47" spans="1:17" ht="12.75">
      <c r="A47" s="24" t="s">
        <v>44</v>
      </c>
      <c r="B47" s="25"/>
      <c r="C47" s="24">
        <v>51045.4499</v>
      </c>
      <c r="D47" s="24">
        <v>0.0037</v>
      </c>
      <c r="E47">
        <f t="shared" si="0"/>
        <v>7567.074748734396</v>
      </c>
      <c r="F47">
        <f t="shared" si="1"/>
        <v>7567</v>
      </c>
      <c r="G47">
        <f t="shared" si="6"/>
        <v>0.055276670544117223</v>
      </c>
      <c r="K47">
        <f t="shared" si="7"/>
        <v>0.055276670544117223</v>
      </c>
      <c r="O47">
        <f t="shared" si="3"/>
        <v>0.04870136487353886</v>
      </c>
      <c r="Q47" s="2">
        <f t="shared" si="4"/>
        <v>36026.9499</v>
      </c>
    </row>
    <row r="48" spans="1:17" ht="12.75">
      <c r="A48" s="105" t="s">
        <v>236</v>
      </c>
      <c r="B48" s="108" t="s">
        <v>43</v>
      </c>
      <c r="C48" s="106">
        <v>51363.4307</v>
      </c>
      <c r="D48" s="106" t="s">
        <v>144</v>
      </c>
      <c r="E48">
        <f t="shared" si="0"/>
        <v>7997.0692134290875</v>
      </c>
      <c r="F48">
        <f t="shared" si="1"/>
        <v>7997</v>
      </c>
      <c r="G48">
        <f t="shared" si="6"/>
        <v>0.05118331364792539</v>
      </c>
      <c r="K48">
        <f t="shared" si="7"/>
        <v>0.05118331364792539</v>
      </c>
      <c r="O48">
        <f t="shared" si="3"/>
        <v>0.050840276424771305</v>
      </c>
      <c r="Q48" s="2">
        <f t="shared" si="4"/>
        <v>36344.9307</v>
      </c>
    </row>
    <row r="49" spans="1:17" ht="12.75">
      <c r="A49" t="s">
        <v>40</v>
      </c>
      <c r="C49" s="29">
        <v>51363.4315</v>
      </c>
      <c r="D49" s="29">
        <v>0.003</v>
      </c>
      <c r="E49">
        <f t="shared" si="0"/>
        <v>7997.070295241488</v>
      </c>
      <c r="F49">
        <f t="shared" si="1"/>
        <v>7997</v>
      </c>
      <c r="G49">
        <f t="shared" si="6"/>
        <v>0.05198331364954356</v>
      </c>
      <c r="K49">
        <f t="shared" si="7"/>
        <v>0.05198331364954356</v>
      </c>
      <c r="O49">
        <f t="shared" si="3"/>
        <v>0.050840276424771305</v>
      </c>
      <c r="Q49" s="2">
        <f t="shared" si="4"/>
        <v>36344.9315</v>
      </c>
    </row>
    <row r="50" spans="1:17" ht="12.75">
      <c r="A50" s="49" t="s">
        <v>59</v>
      </c>
      <c r="B50" s="50" t="s">
        <v>43</v>
      </c>
      <c r="C50" s="49">
        <v>51732.4447</v>
      </c>
      <c r="D50" s="49" t="s">
        <v>60</v>
      </c>
      <c r="E50">
        <f t="shared" si="0"/>
        <v>8496.074113708757</v>
      </c>
      <c r="F50">
        <f t="shared" si="1"/>
        <v>8496</v>
      </c>
      <c r="G50">
        <f t="shared" si="6"/>
        <v>0.05480706924572587</v>
      </c>
      <c r="K50">
        <f t="shared" si="7"/>
        <v>0.05480706924572587</v>
      </c>
      <c r="O50">
        <f>+C$11+C$12*F50</f>
        <v>0.053322408666782894</v>
      </c>
      <c r="Q50" s="2">
        <f t="shared" si="4"/>
        <v>36713.9447</v>
      </c>
    </row>
    <row r="51" spans="1:17" ht="12.75">
      <c r="A51" t="s">
        <v>42</v>
      </c>
      <c r="B51" s="6" t="s">
        <v>43</v>
      </c>
      <c r="C51" s="29">
        <v>51777.5538</v>
      </c>
      <c r="D51" s="29">
        <v>0.0074</v>
      </c>
      <c r="E51">
        <f t="shared" si="0"/>
        <v>8557.073593260227</v>
      </c>
      <c r="F51">
        <f t="shared" si="1"/>
        <v>8557</v>
      </c>
      <c r="G51">
        <f t="shared" si="6"/>
        <v>0.054422197688836604</v>
      </c>
      <c r="K51">
        <f t="shared" si="7"/>
        <v>0.054422197688836604</v>
      </c>
      <c r="O51">
        <f t="shared" si="3"/>
        <v>0.053625835654283305</v>
      </c>
      <c r="Q51" s="2">
        <f t="shared" si="4"/>
        <v>36759.0538</v>
      </c>
    </row>
    <row r="52" spans="1:17" ht="12.75">
      <c r="A52" s="49" t="s">
        <v>59</v>
      </c>
      <c r="B52" s="50" t="s">
        <v>43</v>
      </c>
      <c r="C52" s="49">
        <v>52487.4732</v>
      </c>
      <c r="D52" s="49" t="s">
        <v>60</v>
      </c>
      <c r="E52">
        <f t="shared" si="0"/>
        <v>9517.073103857654</v>
      </c>
      <c r="F52">
        <f t="shared" si="1"/>
        <v>9517</v>
      </c>
      <c r="G52">
        <f t="shared" si="6"/>
        <v>0.0540602846085676</v>
      </c>
      <c r="K52">
        <f t="shared" si="7"/>
        <v>0.0540602846085676</v>
      </c>
      <c r="O52">
        <f t="shared" si="3"/>
        <v>0.058401080047732465</v>
      </c>
      <c r="Q52" s="2">
        <f t="shared" si="4"/>
        <v>37468.9732</v>
      </c>
    </row>
    <row r="53" spans="1:17" ht="12.75">
      <c r="A53" s="17" t="s">
        <v>45</v>
      </c>
      <c r="B53" s="19" t="s">
        <v>43</v>
      </c>
      <c r="C53" s="29">
        <v>52507.4409</v>
      </c>
      <c r="D53" s="29">
        <v>0.0027</v>
      </c>
      <c r="E53">
        <f t="shared" si="0"/>
        <v>9544.074735631286</v>
      </c>
      <c r="F53">
        <f t="shared" si="1"/>
        <v>9544</v>
      </c>
      <c r="G53">
        <f t="shared" si="6"/>
        <v>0.05526698080211645</v>
      </c>
      <c r="K53">
        <f t="shared" si="7"/>
        <v>0.05526698080211645</v>
      </c>
      <c r="O53">
        <f t="shared" si="3"/>
        <v>0.05853538379629823</v>
      </c>
      <c r="Q53" s="2">
        <f t="shared" si="4"/>
        <v>37488.9409</v>
      </c>
    </row>
    <row r="54" spans="1:17" ht="12.75">
      <c r="A54" s="40" t="s">
        <v>56</v>
      </c>
      <c r="B54" s="19"/>
      <c r="C54" s="41">
        <v>52836.5217</v>
      </c>
      <c r="D54" s="41">
        <v>0.0025</v>
      </c>
      <c r="E54">
        <f t="shared" si="0"/>
        <v>9989.07934734778</v>
      </c>
      <c r="F54">
        <f t="shared" si="1"/>
        <v>9989</v>
      </c>
      <c r="G54">
        <f t="shared" si="6"/>
        <v>0.0586773440008983</v>
      </c>
      <c r="J54">
        <f>+G54</f>
        <v>0.0586773440008983</v>
      </c>
      <c r="O54">
        <f t="shared" si="3"/>
        <v>0.0607489085411783</v>
      </c>
      <c r="Q54" s="2">
        <f t="shared" si="4"/>
        <v>37818.0217</v>
      </c>
    </row>
    <row r="55" spans="1:17" ht="12.75">
      <c r="A55" s="105" t="s">
        <v>301</v>
      </c>
      <c r="B55" s="108" t="s">
        <v>43</v>
      </c>
      <c r="C55" s="106">
        <v>53446.62</v>
      </c>
      <c r="D55" s="106" t="s">
        <v>144</v>
      </c>
      <c r="E55">
        <f t="shared" si="0"/>
        <v>10814.094228496722</v>
      </c>
      <c r="F55">
        <f t="shared" si="1"/>
        <v>10814</v>
      </c>
      <c r="G55">
        <f t="shared" si="6"/>
        <v>0.06968194995715749</v>
      </c>
      <c r="I55">
        <f>G55</f>
        <v>0.06968194995715749</v>
      </c>
      <c r="O55">
        <f t="shared" si="3"/>
        <v>0.06485263419179868</v>
      </c>
      <c r="Q55" s="2">
        <f t="shared" si="4"/>
        <v>38428.12</v>
      </c>
    </row>
    <row r="56" spans="1:17" ht="12.75">
      <c r="A56" s="105" t="s">
        <v>301</v>
      </c>
      <c r="B56" s="108" t="s">
        <v>43</v>
      </c>
      <c r="C56" s="106">
        <v>53563.452</v>
      </c>
      <c r="D56" s="106" t="s">
        <v>144</v>
      </c>
      <c r="E56">
        <f t="shared" si="0"/>
        <v>10972.08211109595</v>
      </c>
      <c r="F56">
        <f t="shared" si="1"/>
        <v>10972</v>
      </c>
      <c r="G56">
        <f t="shared" si="6"/>
        <v>0.060721135094354395</v>
      </c>
      <c r="I56">
        <f>G56</f>
        <v>0.060721135094354395</v>
      </c>
      <c r="O56">
        <f t="shared" si="3"/>
        <v>0.06563855983155385</v>
      </c>
      <c r="Q56" s="2">
        <f t="shared" si="4"/>
        <v>38544.952</v>
      </c>
    </row>
    <row r="57" spans="1:17" ht="12.75">
      <c r="A57" s="26" t="s">
        <v>49</v>
      </c>
      <c r="B57" s="19" t="s">
        <v>43</v>
      </c>
      <c r="C57" s="29">
        <v>53699.5183</v>
      </c>
      <c r="D57" s="29">
        <v>0.0003</v>
      </c>
      <c r="E57">
        <f t="shared" si="0"/>
        <v>11156.079873952986</v>
      </c>
      <c r="F57">
        <f t="shared" si="1"/>
        <v>11156</v>
      </c>
      <c r="G57">
        <f t="shared" si="6"/>
        <v>0.059066768422781024</v>
      </c>
      <c r="K57">
        <f>+G57</f>
        <v>0.059066768422781024</v>
      </c>
      <c r="O57">
        <f t="shared" si="3"/>
        <v>0.06655381500696494</v>
      </c>
      <c r="Q57" s="2">
        <f t="shared" si="4"/>
        <v>38681.0183</v>
      </c>
    </row>
    <row r="58" spans="1:17" ht="12.75">
      <c r="A58" s="51" t="s">
        <v>61</v>
      </c>
      <c r="B58" s="47" t="s">
        <v>43</v>
      </c>
      <c r="C58" s="46">
        <v>54173.54727</v>
      </c>
      <c r="D58" s="46">
        <v>0.0002</v>
      </c>
      <c r="E58">
        <f t="shared" si="0"/>
        <v>11797.092894880434</v>
      </c>
      <c r="F58">
        <f t="shared" si="1"/>
        <v>11797</v>
      </c>
      <c r="G58">
        <f t="shared" si="6"/>
        <v>0.0686957410434843</v>
      </c>
      <c r="K58">
        <f>+G58</f>
        <v>0.0686957410434843</v>
      </c>
      <c r="O58">
        <f t="shared" si="3"/>
        <v>0.06974228548217423</v>
      </c>
      <c r="Q58" s="2">
        <f t="shared" si="4"/>
        <v>39155.04727</v>
      </c>
    </row>
    <row r="59" spans="1:17" ht="12.75">
      <c r="A59" s="40" t="s">
        <v>56</v>
      </c>
      <c r="B59" s="19"/>
      <c r="C59" s="41">
        <v>54239.3648</v>
      </c>
      <c r="D59" s="41">
        <v>0.0003</v>
      </c>
      <c r="E59">
        <f t="shared" si="0"/>
        <v>11886.095669827466</v>
      </c>
      <c r="F59">
        <f t="shared" si="1"/>
        <v>11886</v>
      </c>
      <c r="G59">
        <f t="shared" si="6"/>
        <v>0.07074781368282856</v>
      </c>
      <c r="J59">
        <f>+G59</f>
        <v>0.07074781368282856</v>
      </c>
      <c r="O59">
        <f t="shared" si="3"/>
        <v>0.07018499043115024</v>
      </c>
      <c r="Q59" s="2">
        <f t="shared" si="4"/>
        <v>39220.8648</v>
      </c>
    </row>
    <row r="60" spans="1:17" ht="12.75">
      <c r="A60" s="46" t="s">
        <v>58</v>
      </c>
      <c r="B60" s="47" t="s">
        <v>43</v>
      </c>
      <c r="C60" s="48">
        <v>54307.398</v>
      </c>
      <c r="D60" s="48">
        <v>0.0004</v>
      </c>
      <c r="E60">
        <f t="shared" si="0"/>
        <v>11978.094618869252</v>
      </c>
      <c r="F60">
        <f t="shared" si="1"/>
        <v>11978</v>
      </c>
      <c r="G60">
        <f t="shared" si="6"/>
        <v>0.0699706303421408</v>
      </c>
      <c r="J60">
        <f>+G60</f>
        <v>0.0699706303421408</v>
      </c>
      <c r="O60">
        <f t="shared" si="3"/>
        <v>0.07064261801885578</v>
      </c>
      <c r="Q60" s="2">
        <f t="shared" si="4"/>
        <v>39288.898</v>
      </c>
    </row>
    <row r="61" spans="1:17" ht="12.75">
      <c r="A61" s="105" t="s">
        <v>299</v>
      </c>
      <c r="B61" s="108" t="s">
        <v>43</v>
      </c>
      <c r="C61" s="106">
        <v>55073.5221</v>
      </c>
      <c r="D61" s="106" t="s">
        <v>144</v>
      </c>
      <c r="E61">
        <f t="shared" si="0"/>
        <v>13014.097806071766</v>
      </c>
      <c r="F61">
        <f t="shared" si="1"/>
        <v>13014</v>
      </c>
      <c r="G61">
        <f t="shared" si="6"/>
        <v>0.07232756581652211</v>
      </c>
      <c r="K61">
        <f>+G61</f>
        <v>0.07232756581652211</v>
      </c>
      <c r="O61">
        <f t="shared" si="3"/>
        <v>0.07579590259345301</v>
      </c>
      <c r="Q61" s="2">
        <f t="shared" si="4"/>
        <v>40055.0221</v>
      </c>
    </row>
    <row r="62" spans="3:4" ht="12.75">
      <c r="C62" s="28"/>
      <c r="D62" s="28"/>
    </row>
    <row r="63" spans="3:4" ht="12.75">
      <c r="C63" s="28"/>
      <c r="D63" s="28"/>
    </row>
    <row r="64" spans="3:4" ht="12.75">
      <c r="C64" s="28"/>
      <c r="D64" s="28"/>
    </row>
    <row r="65" spans="3:4" ht="12.75">
      <c r="C65" s="28"/>
      <c r="D65" s="28"/>
    </row>
    <row r="66" spans="3:4" ht="12.75">
      <c r="C66" s="28"/>
      <c r="D66" s="28"/>
    </row>
    <row r="67" spans="3:4" ht="12.75">
      <c r="C67" s="28"/>
      <c r="D67" s="28"/>
    </row>
    <row r="68" spans="3:4" ht="12.75">
      <c r="C68" s="28"/>
      <c r="D68" s="28"/>
    </row>
    <row r="69" spans="3:4" ht="12.75">
      <c r="C69" s="28"/>
      <c r="D69" s="28"/>
    </row>
    <row r="70" spans="3:4" ht="12.75">
      <c r="C70" s="28"/>
      <c r="D70" s="28"/>
    </row>
    <row r="71" spans="3:4" ht="12.75">
      <c r="C71" s="28"/>
      <c r="D71" s="28"/>
    </row>
    <row r="72" spans="3:4" ht="12.75">
      <c r="C72" s="28"/>
      <c r="D72" s="28"/>
    </row>
    <row r="73" spans="3:4" ht="12.75">
      <c r="C73" s="28"/>
      <c r="D73" s="28"/>
    </row>
    <row r="74" spans="3:4" ht="12.75">
      <c r="C74" s="28"/>
      <c r="D74" s="28"/>
    </row>
    <row r="75" spans="3:4" ht="12.75">
      <c r="C75" s="28"/>
      <c r="D75" s="28"/>
    </row>
    <row r="76" spans="3:4" ht="12.75">
      <c r="C76" s="28"/>
      <c r="D76" s="28"/>
    </row>
    <row r="77" spans="3:4" ht="12.75">
      <c r="C77" s="28"/>
      <c r="D77" s="28"/>
    </row>
    <row r="78" spans="3:4" ht="12.75">
      <c r="C78" s="28"/>
      <c r="D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  <row r="82" spans="3:4" ht="12.75">
      <c r="C82" s="28"/>
      <c r="D82" s="28"/>
    </row>
    <row r="83" spans="3:4" ht="12.75">
      <c r="C83" s="28"/>
      <c r="D83" s="28"/>
    </row>
    <row r="84" spans="3:4" ht="12.75">
      <c r="C84" s="28"/>
      <c r="D84" s="28"/>
    </row>
    <row r="85" spans="3:4" ht="12.75">
      <c r="C85" s="28"/>
      <c r="D85" s="28"/>
    </row>
    <row r="86" spans="3:4" ht="12.75">
      <c r="C86" s="28"/>
      <c r="D86" s="28"/>
    </row>
    <row r="87" spans="3:4" ht="12.75">
      <c r="C87" s="28"/>
      <c r="D87" s="28"/>
    </row>
    <row r="88" spans="3:4" ht="12.75">
      <c r="C88" s="28"/>
      <c r="D88" s="28"/>
    </row>
    <row r="89" spans="3:4" ht="12.75">
      <c r="C89" s="28"/>
      <c r="D89" s="28"/>
    </row>
    <row r="90" spans="3:4" ht="12.75">
      <c r="C90" s="28"/>
      <c r="D90" s="28"/>
    </row>
    <row r="91" spans="3:4" ht="12.75">
      <c r="C91" s="28"/>
      <c r="D91" s="28"/>
    </row>
    <row r="92" spans="3:4" ht="12.75">
      <c r="C92" s="28"/>
      <c r="D92" s="28"/>
    </row>
    <row r="93" spans="3:4" ht="12.75">
      <c r="C93" s="28"/>
      <c r="D93" s="28"/>
    </row>
    <row r="94" spans="3:4" ht="12.75">
      <c r="C94" s="28"/>
      <c r="D94" s="28"/>
    </row>
    <row r="95" spans="3:4" ht="12.75">
      <c r="C95" s="28"/>
      <c r="D95" s="28"/>
    </row>
    <row r="96" spans="3:4" ht="12.75">
      <c r="C96" s="28"/>
      <c r="D96" s="28"/>
    </row>
    <row r="97" spans="3:4" ht="12.75">
      <c r="C97" s="28"/>
      <c r="D97" s="28"/>
    </row>
    <row r="98" spans="3:4" ht="12.75">
      <c r="C98" s="28"/>
      <c r="D98" s="28"/>
    </row>
    <row r="99" spans="3:4" ht="12.75">
      <c r="C99" s="28"/>
      <c r="D99" s="28"/>
    </row>
    <row r="100" spans="3:4" ht="12.75">
      <c r="C100" s="28"/>
      <c r="D100" s="28"/>
    </row>
    <row r="101" spans="3:4" ht="12.75">
      <c r="C101" s="28"/>
      <c r="D101" s="28"/>
    </row>
    <row r="102" spans="3:4" ht="12.75">
      <c r="C102" s="28"/>
      <c r="D102" s="28"/>
    </row>
    <row r="103" spans="3:4" ht="12.75">
      <c r="C103" s="28"/>
      <c r="D103" s="28"/>
    </row>
    <row r="104" spans="3:4" ht="12.75">
      <c r="C104" s="28"/>
      <c r="D104" s="28"/>
    </row>
    <row r="105" spans="3:4" ht="12.75">
      <c r="C105" s="28"/>
      <c r="D105" s="28"/>
    </row>
    <row r="106" spans="3:4" ht="12.75">
      <c r="C106" s="28"/>
      <c r="D106" s="28"/>
    </row>
    <row r="107" spans="3:4" ht="12.75">
      <c r="C107" s="28"/>
      <c r="D107" s="28"/>
    </row>
    <row r="108" spans="3:4" ht="12.75">
      <c r="C108" s="28"/>
      <c r="D108" s="28"/>
    </row>
    <row r="109" spans="3:4" ht="12.75">
      <c r="C109" s="28"/>
      <c r="D109" s="28"/>
    </row>
    <row r="110" spans="3:4" ht="12.75">
      <c r="C110" s="28"/>
      <c r="D110" s="28"/>
    </row>
    <row r="111" spans="3:4" ht="12.75">
      <c r="C111" s="28"/>
      <c r="D111" s="28"/>
    </row>
    <row r="112" spans="3:4" ht="12.75">
      <c r="C112" s="28"/>
      <c r="D112" s="28"/>
    </row>
    <row r="113" spans="3:4" ht="12.75">
      <c r="C113" s="28"/>
      <c r="D113" s="28"/>
    </row>
    <row r="114" spans="3:4" ht="12.75">
      <c r="C114" s="28"/>
      <c r="D114" s="28"/>
    </row>
    <row r="115" spans="3:4" ht="12.75">
      <c r="C115" s="28"/>
      <c r="D115" s="28"/>
    </row>
    <row r="116" spans="3:4" ht="12.75">
      <c r="C116" s="28"/>
      <c r="D116" s="28"/>
    </row>
    <row r="117" spans="3:4" ht="12.75">
      <c r="C117" s="28"/>
      <c r="D117" s="28"/>
    </row>
    <row r="118" spans="3:4" ht="12.75">
      <c r="C118" s="28"/>
      <c r="D118" s="28"/>
    </row>
    <row r="119" spans="3:4" ht="12.75">
      <c r="C119" s="28"/>
      <c r="D119" s="28"/>
    </row>
    <row r="120" spans="3:4" ht="12.75">
      <c r="C120" s="28"/>
      <c r="D120" s="28"/>
    </row>
    <row r="121" spans="3:4" ht="12.75">
      <c r="C121" s="28"/>
      <c r="D121" s="28"/>
    </row>
    <row r="122" spans="3:4" ht="12.75">
      <c r="C122" s="28"/>
      <c r="D122" s="28"/>
    </row>
    <row r="123" spans="3:4" ht="12.75">
      <c r="C123" s="28"/>
      <c r="D123" s="28"/>
    </row>
    <row r="124" spans="3:4" ht="12.75">
      <c r="C124" s="28"/>
      <c r="D124" s="28"/>
    </row>
    <row r="125" spans="3:4" ht="12.75">
      <c r="C125" s="28"/>
      <c r="D125" s="28"/>
    </row>
    <row r="126" spans="3:4" ht="12.75">
      <c r="C126" s="28"/>
      <c r="D126" s="28"/>
    </row>
    <row r="127" spans="3:4" ht="12.75">
      <c r="C127" s="28"/>
      <c r="D127" s="28"/>
    </row>
    <row r="128" spans="3:4" ht="12.75">
      <c r="C128" s="28"/>
      <c r="D128" s="28"/>
    </row>
    <row r="129" spans="3:4" ht="12.75">
      <c r="C129" s="28"/>
      <c r="D129" s="28"/>
    </row>
    <row r="130" spans="3:4" ht="12.75">
      <c r="C130" s="28"/>
      <c r="D130" s="28"/>
    </row>
    <row r="131" spans="3:4" ht="12.75">
      <c r="C131" s="28"/>
      <c r="D131" s="28"/>
    </row>
    <row r="132" spans="3:4" ht="12.75">
      <c r="C132" s="28"/>
      <c r="D132" s="28"/>
    </row>
    <row r="133" spans="3:4" ht="12.75">
      <c r="C133" s="28"/>
      <c r="D133" s="28"/>
    </row>
    <row r="134" spans="3:4" ht="12.75">
      <c r="C134" s="28"/>
      <c r="D134" s="28"/>
    </row>
    <row r="135" spans="3:4" ht="12.75">
      <c r="C135" s="28"/>
      <c r="D135" s="28"/>
    </row>
    <row r="136" spans="3:4" ht="12.75">
      <c r="C136" s="28"/>
      <c r="D136" s="28"/>
    </row>
    <row r="137" spans="3:4" ht="12.75">
      <c r="C137" s="28"/>
      <c r="D137" s="28"/>
    </row>
    <row r="138" spans="3:4" ht="12.75">
      <c r="C138" s="28"/>
      <c r="D138" s="28"/>
    </row>
    <row r="139" spans="3:4" ht="12.75">
      <c r="C139" s="28"/>
      <c r="D139" s="28"/>
    </row>
    <row r="140" spans="3:4" ht="12.75">
      <c r="C140" s="28"/>
      <c r="D140" s="28"/>
    </row>
    <row r="141" spans="3:4" ht="12.75">
      <c r="C141" s="28"/>
      <c r="D141" s="28"/>
    </row>
    <row r="142" spans="3:4" ht="12.75">
      <c r="C142" s="28"/>
      <c r="D142" s="28"/>
    </row>
    <row r="143" spans="3:4" ht="12.75">
      <c r="C143" s="28"/>
      <c r="D143" s="28"/>
    </row>
    <row r="144" spans="3:4" ht="12.75">
      <c r="C144" s="28"/>
      <c r="D144" s="28"/>
    </row>
    <row r="145" spans="3:4" ht="12.75">
      <c r="C145" s="28"/>
      <c r="D145" s="28"/>
    </row>
    <row r="146" spans="3:4" ht="12.75">
      <c r="C146" s="28"/>
      <c r="D146" s="28"/>
    </row>
    <row r="147" spans="3:4" ht="12.75">
      <c r="C147" s="28"/>
      <c r="D147" s="28"/>
    </row>
    <row r="148" spans="3:4" ht="12.75">
      <c r="C148" s="28"/>
      <c r="D148" s="28"/>
    </row>
    <row r="149" spans="3:4" ht="12.75">
      <c r="C149" s="28"/>
      <c r="D149" s="28"/>
    </row>
    <row r="150" spans="3:4" ht="12.75">
      <c r="C150" s="28"/>
      <c r="D150" s="28"/>
    </row>
    <row r="151" spans="3:4" ht="12.75">
      <c r="C151" s="28"/>
      <c r="D151" s="28"/>
    </row>
    <row r="152" spans="3:4" ht="12.75">
      <c r="C152" s="28"/>
      <c r="D152" s="28"/>
    </row>
    <row r="153" spans="3:4" ht="12.75">
      <c r="C153" s="28"/>
      <c r="D153" s="28"/>
    </row>
    <row r="154" spans="3:4" ht="12.75">
      <c r="C154" s="28"/>
      <c r="D154" s="28"/>
    </row>
    <row r="155" spans="3:4" ht="12.75">
      <c r="C155" s="28"/>
      <c r="D155" s="28"/>
    </row>
    <row r="156" spans="3:4" ht="12.75">
      <c r="C156" s="28"/>
      <c r="D156" s="28"/>
    </row>
    <row r="157" spans="3:4" ht="12.75">
      <c r="C157" s="28"/>
      <c r="D157" s="28"/>
    </row>
    <row r="158" spans="3:4" ht="12.75">
      <c r="C158" s="28"/>
      <c r="D158" s="28"/>
    </row>
    <row r="159" spans="3:4" ht="12.75">
      <c r="C159" s="28"/>
      <c r="D159" s="28"/>
    </row>
    <row r="160" spans="3:4" ht="12.75">
      <c r="C160" s="28"/>
      <c r="D160" s="28"/>
    </row>
    <row r="161" spans="3:4" ht="12.75">
      <c r="C161" s="28"/>
      <c r="D161" s="28"/>
    </row>
    <row r="162" spans="3:4" ht="12.75">
      <c r="C162" s="28"/>
      <c r="D162" s="28"/>
    </row>
    <row r="163" spans="3:4" ht="12.75">
      <c r="C163" s="28"/>
      <c r="D163" s="28"/>
    </row>
    <row r="164" spans="3:4" ht="12.75">
      <c r="C164" s="28"/>
      <c r="D164" s="28"/>
    </row>
    <row r="165" spans="3:4" ht="12.75">
      <c r="C165" s="28"/>
      <c r="D165" s="28"/>
    </row>
    <row r="166" spans="3:4" ht="12.75">
      <c r="C166" s="28"/>
      <c r="D166" s="28"/>
    </row>
    <row r="167" spans="3:4" ht="12.75">
      <c r="C167" s="28"/>
      <c r="D167" s="28"/>
    </row>
    <row r="168" spans="3:4" ht="12.75">
      <c r="C168" s="28"/>
      <c r="D168" s="28"/>
    </row>
    <row r="169" spans="3:4" ht="12.75">
      <c r="C169" s="28"/>
      <c r="D169" s="28"/>
    </row>
    <row r="170" spans="3:4" ht="12.75">
      <c r="C170" s="28"/>
      <c r="D170" s="28"/>
    </row>
    <row r="171" spans="3:4" ht="12.75">
      <c r="C171" s="28"/>
      <c r="D171" s="28"/>
    </row>
    <row r="172" spans="3:4" ht="12.75">
      <c r="C172" s="28"/>
      <c r="D172" s="28"/>
    </row>
    <row r="173" spans="3:4" ht="12.75">
      <c r="C173" s="28"/>
      <c r="D173" s="28"/>
    </row>
    <row r="174" spans="3:4" ht="12.75">
      <c r="C174" s="28"/>
      <c r="D174" s="28"/>
    </row>
    <row r="175" spans="3:4" ht="12.75">
      <c r="C175" s="28"/>
      <c r="D175" s="28"/>
    </row>
    <row r="176" spans="3:4" ht="12.75">
      <c r="C176" s="28"/>
      <c r="D176" s="28"/>
    </row>
    <row r="177" spans="3:4" ht="12.75">
      <c r="C177" s="28"/>
      <c r="D177" s="28"/>
    </row>
    <row r="178" spans="3:4" ht="12.75">
      <c r="C178" s="28"/>
      <c r="D178" s="28"/>
    </row>
    <row r="179" spans="3:4" ht="12.75">
      <c r="C179" s="28"/>
      <c r="D179" s="28"/>
    </row>
    <row r="180" spans="3:4" ht="12.75">
      <c r="C180" s="28"/>
      <c r="D180" s="28"/>
    </row>
    <row r="181" spans="3:4" ht="12.75">
      <c r="C181" s="28"/>
      <c r="D181" s="28"/>
    </row>
    <row r="182" spans="3:4" ht="12.75">
      <c r="C182" s="28"/>
      <c r="D182" s="28"/>
    </row>
    <row r="183" spans="3:4" ht="12.75">
      <c r="C183" s="28"/>
      <c r="D183" s="28"/>
    </row>
    <row r="184" spans="3:4" ht="12.75">
      <c r="C184" s="28"/>
      <c r="D184" s="28"/>
    </row>
    <row r="185" spans="3:4" ht="12.75">
      <c r="C185" s="28"/>
      <c r="D185" s="28"/>
    </row>
    <row r="186" spans="3:4" ht="12.75">
      <c r="C186" s="28"/>
      <c r="D186" s="28"/>
    </row>
    <row r="187" spans="3:4" ht="12.75">
      <c r="C187" s="28"/>
      <c r="D187" s="28"/>
    </row>
    <row r="188" spans="3:4" ht="12.75">
      <c r="C188" s="28"/>
      <c r="D188" s="28"/>
    </row>
    <row r="189" spans="3:4" ht="12.75">
      <c r="C189" s="28"/>
      <c r="D189" s="28"/>
    </row>
    <row r="190" spans="3:4" ht="12.75">
      <c r="C190" s="28"/>
      <c r="D190" s="28"/>
    </row>
    <row r="191" spans="3:4" ht="12.75">
      <c r="C191" s="28"/>
      <c r="D191" s="28"/>
    </row>
    <row r="192" spans="3:4" ht="12.75">
      <c r="C192" s="28"/>
      <c r="D192" s="28"/>
    </row>
    <row r="193" spans="3:4" ht="12.75">
      <c r="C193" s="28"/>
      <c r="D193" s="28"/>
    </row>
    <row r="194" spans="3:4" ht="12.75">
      <c r="C194" s="28"/>
      <c r="D194" s="28"/>
    </row>
    <row r="195" spans="3:4" ht="12.75">
      <c r="C195" s="28"/>
      <c r="D195" s="28"/>
    </row>
    <row r="196" spans="3:4" ht="12.75">
      <c r="C196" s="28"/>
      <c r="D196" s="28"/>
    </row>
    <row r="197" spans="3:4" ht="12.75">
      <c r="C197" s="28"/>
      <c r="D197" s="28"/>
    </row>
    <row r="198" spans="3:4" ht="12.75">
      <c r="C198" s="28"/>
      <c r="D198" s="28"/>
    </row>
    <row r="199" spans="3:4" ht="12.75">
      <c r="C199" s="28"/>
      <c r="D199" s="28"/>
    </row>
    <row r="200" spans="3:4" ht="12.75">
      <c r="C200" s="28"/>
      <c r="D200" s="28"/>
    </row>
    <row r="201" spans="3:4" ht="12.75">
      <c r="C201" s="28"/>
      <c r="D201" s="28"/>
    </row>
    <row r="202" spans="3:4" ht="12.75">
      <c r="C202" s="28"/>
      <c r="D202" s="28"/>
    </row>
    <row r="203" spans="3:4" ht="12.75">
      <c r="C203" s="28"/>
      <c r="D203" s="28"/>
    </row>
    <row r="204" spans="3:4" ht="12.75">
      <c r="C204" s="28"/>
      <c r="D204" s="28"/>
    </row>
    <row r="205" spans="3:4" ht="12.75">
      <c r="C205" s="28"/>
      <c r="D205" s="28"/>
    </row>
    <row r="206" spans="3:4" ht="12.75">
      <c r="C206" s="28"/>
      <c r="D206" s="28"/>
    </row>
    <row r="207" spans="3:4" ht="12.75">
      <c r="C207" s="28"/>
      <c r="D207" s="28"/>
    </row>
    <row r="208" spans="3:4" ht="12.75">
      <c r="C208" s="28"/>
      <c r="D208" s="28"/>
    </row>
    <row r="209" spans="3:4" ht="12.75">
      <c r="C209" s="28"/>
      <c r="D209" s="28"/>
    </row>
    <row r="210" spans="3:4" ht="12.75">
      <c r="C210" s="28"/>
      <c r="D210" s="28"/>
    </row>
    <row r="211" spans="3:4" ht="12.75">
      <c r="C211" s="28"/>
      <c r="D211" s="28"/>
    </row>
    <row r="212" spans="3:4" ht="12.75">
      <c r="C212" s="28"/>
      <c r="D212" s="28"/>
    </row>
    <row r="213" spans="3:4" ht="12.75">
      <c r="C213" s="28"/>
      <c r="D213" s="28"/>
    </row>
    <row r="214" spans="3:4" ht="12.75">
      <c r="C214" s="28"/>
      <c r="D214" s="28"/>
    </row>
    <row r="215" spans="3:4" ht="12.75">
      <c r="C215" s="28"/>
      <c r="D215" s="28"/>
    </row>
    <row r="216" spans="3:4" ht="12.75">
      <c r="C216" s="28"/>
      <c r="D216" s="28"/>
    </row>
    <row r="217" spans="3:4" ht="12.75">
      <c r="C217" s="28"/>
      <c r="D217" s="28"/>
    </row>
    <row r="218" spans="3:4" ht="12.75">
      <c r="C218" s="28"/>
      <c r="D218" s="28"/>
    </row>
    <row r="219" spans="3:4" ht="12.75">
      <c r="C219" s="28"/>
      <c r="D219" s="28"/>
    </row>
    <row r="220" spans="3:4" ht="12.75">
      <c r="C220" s="28"/>
      <c r="D220" s="28"/>
    </row>
    <row r="221" spans="3:4" ht="12.75">
      <c r="C221" s="28"/>
      <c r="D221" s="28"/>
    </row>
    <row r="222" spans="3:4" ht="12.75">
      <c r="C222" s="28"/>
      <c r="D222" s="28"/>
    </row>
    <row r="223" spans="3:4" ht="12.75">
      <c r="C223" s="28"/>
      <c r="D223" s="28"/>
    </row>
    <row r="224" spans="3:4" ht="12.75">
      <c r="C224" s="28"/>
      <c r="D224" s="28"/>
    </row>
    <row r="225" spans="3:4" ht="12.75">
      <c r="C225" s="28"/>
      <c r="D225" s="28"/>
    </row>
    <row r="226" spans="3:4" ht="12.75">
      <c r="C226" s="28"/>
      <c r="D226" s="28"/>
    </row>
    <row r="227" spans="3:4" ht="12.75">
      <c r="C227" s="28"/>
      <c r="D227" s="28"/>
    </row>
    <row r="228" spans="3:4" ht="12.75">
      <c r="C228" s="28"/>
      <c r="D228" s="28"/>
    </row>
    <row r="229" spans="3:4" ht="12.75">
      <c r="C229" s="28"/>
      <c r="D229" s="2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B30" sqref="B30:B32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48</v>
      </c>
      <c r="C1" s="13"/>
    </row>
    <row r="2" spans="1:3" ht="12.75">
      <c r="A2" t="s">
        <v>26</v>
      </c>
      <c r="B2" s="23" t="s">
        <v>47</v>
      </c>
      <c r="C2" s="13" t="s">
        <v>50</v>
      </c>
    </row>
    <row r="3" ht="13.5" thickBot="1"/>
    <row r="4" spans="1:4" ht="13.5" thickBot="1">
      <c r="A4" s="8" t="s">
        <v>0</v>
      </c>
      <c r="C4" s="15" t="s">
        <v>14</v>
      </c>
      <c r="D4" s="16" t="s">
        <v>14</v>
      </c>
    </row>
    <row r="6" ht="12.75">
      <c r="A6" s="8" t="s">
        <v>1</v>
      </c>
    </row>
    <row r="7" spans="1:4" ht="12.75">
      <c r="A7" t="s">
        <v>2</v>
      </c>
      <c r="C7">
        <v>45449.6</v>
      </c>
      <c r="D7" s="13" t="s">
        <v>41</v>
      </c>
    </row>
    <row r="8" spans="1:4" ht="12.75">
      <c r="A8" t="s">
        <v>3</v>
      </c>
      <c r="C8">
        <v>0.7396</v>
      </c>
      <c r="D8" s="14">
        <v>5263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INTERCEPT(G21:G992,F21:F992)</f>
        <v>0.010563464288293578</v>
      </c>
      <c r="D11" s="6"/>
    </row>
    <row r="12" spans="1:4" ht="12.75">
      <c r="A12" t="s">
        <v>17</v>
      </c>
      <c r="C12">
        <f>SLOPE(G21:G992,F21:F992)</f>
        <v>-9.51137879480971E-05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3" ht="12.75">
      <c r="A15" s="3" t="s">
        <v>18</v>
      </c>
      <c r="C15" s="20">
        <f>(C7+C11)+(C8+C12)*INT(MAX(F21:F3533))</f>
        <v>53699.52707404594</v>
      </c>
    </row>
    <row r="16" spans="1:3" ht="12.75">
      <c r="A16" s="8" t="s">
        <v>4</v>
      </c>
      <c r="C16" s="21">
        <f>+C8+C12</f>
        <v>0.7395048862120519</v>
      </c>
    </row>
    <row r="17" spans="1:3" ht="13.5" thickBot="1">
      <c r="A17" s="22" t="s">
        <v>46</v>
      </c>
      <c r="C17">
        <f>COUNT(C21:C2191)</f>
        <v>28</v>
      </c>
    </row>
    <row r="18" spans="1:4" ht="12.75">
      <c r="A18" s="8" t="s">
        <v>5</v>
      </c>
      <c r="C18" s="4">
        <f>+C15</f>
        <v>53699.52707404594</v>
      </c>
      <c r="D18" s="5">
        <f>+C16</f>
        <v>0.7395048862120519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39</v>
      </c>
      <c r="J20" s="10" t="s">
        <v>41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31</v>
      </c>
      <c r="C21" s="11">
        <v>45555.398</v>
      </c>
      <c r="D21" s="6"/>
      <c r="E21">
        <f>+(C21-C$7)/C$8</f>
        <v>143.04759329367565</v>
      </c>
      <c r="F21">
        <f aca="true" t="shared" si="0" ref="F21:F40">ROUND(2*E21,0)/2</f>
        <v>143</v>
      </c>
      <c r="G21">
        <f>+C21-(C$7+F21*C$8)</f>
        <v>0.03520000000571599</v>
      </c>
      <c r="I21">
        <f>+G21</f>
        <v>0.03520000000571599</v>
      </c>
      <c r="O21">
        <f>+C$11+C$12*F21</f>
        <v>-0.0030378073882843075</v>
      </c>
      <c r="Q21" s="2">
        <f>+C21-15018.5</f>
        <v>30536.898</v>
      </c>
    </row>
    <row r="22" spans="1:30" ht="12.75">
      <c r="A22" t="s">
        <v>31</v>
      </c>
      <c r="C22" s="11">
        <v>45586.432</v>
      </c>
      <c r="D22" s="6"/>
      <c r="E22">
        <f aca="true" t="shared" si="1" ref="E22:E44">+(C22-C$7)/C$8</f>
        <v>185.0081124932425</v>
      </c>
      <c r="F22">
        <f t="shared" si="0"/>
        <v>185</v>
      </c>
      <c r="G22">
        <f aca="true" t="shared" si="2" ref="G22:G44">+C22-(C$7+F22*C$8)</f>
        <v>0.006000000001222361</v>
      </c>
      <c r="I22">
        <f aca="true" t="shared" si="3" ref="I22:I40">+G22</f>
        <v>0.006000000001222361</v>
      </c>
      <c r="O22">
        <f aca="true" t="shared" si="4" ref="O22:O44">+C$11+C$12*F22</f>
        <v>-0.007032586482104388</v>
      </c>
      <c r="Q22" s="2">
        <f aca="true" t="shared" si="5" ref="Q22:Q44">+C22-15018.5</f>
        <v>30567.932</v>
      </c>
      <c r="AA22">
        <v>10</v>
      </c>
      <c r="AB22" t="s">
        <v>30</v>
      </c>
      <c r="AD22" t="s">
        <v>32</v>
      </c>
    </row>
    <row r="23" spans="1:30" ht="12.75">
      <c r="A23" t="s">
        <v>31</v>
      </c>
      <c r="C23" s="11">
        <v>45594.585</v>
      </c>
      <c r="D23" s="6"/>
      <c r="E23">
        <f t="shared" si="1"/>
        <v>196.03163872363518</v>
      </c>
      <c r="F23">
        <f t="shared" si="0"/>
        <v>196</v>
      </c>
      <c r="G23">
        <f t="shared" si="2"/>
        <v>0.023399999998218846</v>
      </c>
      <c r="I23">
        <f t="shared" si="3"/>
        <v>0.023399999998218846</v>
      </c>
      <c r="O23">
        <f t="shared" si="4"/>
        <v>-0.008078838149533453</v>
      </c>
      <c r="Q23" s="2">
        <f t="shared" si="5"/>
        <v>30576.085</v>
      </c>
      <c r="AA23">
        <v>5</v>
      </c>
      <c r="AB23" t="s">
        <v>30</v>
      </c>
      <c r="AD23" t="s">
        <v>32</v>
      </c>
    </row>
    <row r="24" spans="1:30" ht="12.75">
      <c r="A24" t="s">
        <v>31</v>
      </c>
      <c r="C24" s="11">
        <v>45606.379</v>
      </c>
      <c r="D24" s="6"/>
      <c r="E24">
        <f t="shared" si="1"/>
        <v>211.97809626825617</v>
      </c>
      <c r="F24">
        <f t="shared" si="0"/>
        <v>212</v>
      </c>
      <c r="G24">
        <f t="shared" si="2"/>
        <v>-0.016199999998207204</v>
      </c>
      <c r="I24">
        <f t="shared" si="3"/>
        <v>-0.016199999998207204</v>
      </c>
      <c r="O24">
        <f t="shared" si="4"/>
        <v>-0.009600658756703007</v>
      </c>
      <c r="Q24" s="2">
        <f t="shared" si="5"/>
        <v>30587.879</v>
      </c>
      <c r="AA24">
        <v>7</v>
      </c>
      <c r="AB24" t="s">
        <v>30</v>
      </c>
      <c r="AD24" t="s">
        <v>32</v>
      </c>
    </row>
    <row r="25" spans="1:30" ht="12.75">
      <c r="A25" t="s">
        <v>33</v>
      </c>
      <c r="C25" s="11">
        <v>45640.397</v>
      </c>
      <c r="D25" s="6"/>
      <c r="E25">
        <f t="shared" si="1"/>
        <v>257.97322877230755</v>
      </c>
      <c r="F25">
        <f t="shared" si="0"/>
        <v>258</v>
      </c>
      <c r="G25">
        <f t="shared" si="2"/>
        <v>-0.019800000001851004</v>
      </c>
      <c r="I25">
        <f t="shared" si="3"/>
        <v>-0.019800000001851004</v>
      </c>
      <c r="O25">
        <f t="shared" si="4"/>
        <v>-0.013975893002315474</v>
      </c>
      <c r="Q25" s="2">
        <f t="shared" si="5"/>
        <v>30621.896999999997</v>
      </c>
      <c r="AA25">
        <v>5</v>
      </c>
      <c r="AB25" t="s">
        <v>30</v>
      </c>
      <c r="AD25" t="s">
        <v>32</v>
      </c>
    </row>
    <row r="26" spans="1:30" ht="12.75">
      <c r="A26" t="s">
        <v>34</v>
      </c>
      <c r="C26" s="11">
        <v>45680.326</v>
      </c>
      <c r="D26" s="6"/>
      <c r="E26">
        <f t="shared" si="1"/>
        <v>311.96051919957057</v>
      </c>
      <c r="F26">
        <f t="shared" si="0"/>
        <v>312</v>
      </c>
      <c r="G26">
        <f t="shared" si="2"/>
        <v>-0.029199999997217674</v>
      </c>
      <c r="I26">
        <f t="shared" si="3"/>
        <v>-0.029199999997217674</v>
      </c>
      <c r="O26">
        <f t="shared" si="4"/>
        <v>-0.01911203755151272</v>
      </c>
      <c r="Q26" s="2">
        <f t="shared" si="5"/>
        <v>30661.826</v>
      </c>
      <c r="AA26">
        <v>9</v>
      </c>
      <c r="AB26" t="s">
        <v>30</v>
      </c>
      <c r="AD26" t="s">
        <v>32</v>
      </c>
    </row>
    <row r="27" spans="1:30" ht="12.75">
      <c r="A27" t="s">
        <v>34</v>
      </c>
      <c r="C27" s="11">
        <v>45694.379</v>
      </c>
      <c r="D27" s="6"/>
      <c r="E27">
        <f t="shared" si="1"/>
        <v>330.96133044889433</v>
      </c>
      <c r="F27">
        <f t="shared" si="0"/>
        <v>331</v>
      </c>
      <c r="G27">
        <f t="shared" si="2"/>
        <v>-0.028599999997823033</v>
      </c>
      <c r="I27">
        <f t="shared" si="3"/>
        <v>-0.028599999997823033</v>
      </c>
      <c r="O27">
        <f t="shared" si="4"/>
        <v>-0.020919199522526563</v>
      </c>
      <c r="Q27" s="2">
        <f t="shared" si="5"/>
        <v>30675.879</v>
      </c>
      <c r="AA27">
        <v>6</v>
      </c>
      <c r="AB27" t="s">
        <v>30</v>
      </c>
      <c r="AD27" t="s">
        <v>32</v>
      </c>
    </row>
    <row r="28" spans="1:30" ht="12.75">
      <c r="A28" t="s">
        <v>34</v>
      </c>
      <c r="C28" s="11">
        <v>45697.328</v>
      </c>
      <c r="D28" s="6"/>
      <c r="E28">
        <f t="shared" si="1"/>
        <v>334.94862087615303</v>
      </c>
      <c r="F28">
        <f t="shared" si="0"/>
        <v>335</v>
      </c>
      <c r="G28">
        <f t="shared" si="2"/>
        <v>-0.03800000000046566</v>
      </c>
      <c r="I28">
        <f t="shared" si="3"/>
        <v>-0.03800000000046566</v>
      </c>
      <c r="O28">
        <f t="shared" si="4"/>
        <v>-0.02129965467431895</v>
      </c>
      <c r="Q28" s="2">
        <f t="shared" si="5"/>
        <v>30678.828</v>
      </c>
      <c r="AA28">
        <v>8</v>
      </c>
      <c r="AB28" t="s">
        <v>30</v>
      </c>
      <c r="AD28" t="s">
        <v>32</v>
      </c>
    </row>
    <row r="29" spans="1:30" ht="12.75">
      <c r="A29" t="s">
        <v>35</v>
      </c>
      <c r="C29" s="11">
        <v>45830.447</v>
      </c>
      <c r="D29" s="6"/>
      <c r="E29">
        <f t="shared" si="1"/>
        <v>514.936452136292</v>
      </c>
      <c r="F29">
        <f t="shared" si="0"/>
        <v>515</v>
      </c>
      <c r="G29">
        <f t="shared" si="2"/>
        <v>-0.046999999998661224</v>
      </c>
      <c r="I29">
        <f t="shared" si="3"/>
        <v>-0.046999999998661224</v>
      </c>
      <c r="O29">
        <f t="shared" si="4"/>
        <v>-0.03842013650497643</v>
      </c>
      <c r="Q29" s="2">
        <f t="shared" si="5"/>
        <v>30811.947</v>
      </c>
      <c r="AA29">
        <v>6</v>
      </c>
      <c r="AB29" t="s">
        <v>30</v>
      </c>
      <c r="AD29" t="s">
        <v>32</v>
      </c>
    </row>
    <row r="30" spans="1:30" ht="12.75">
      <c r="A30" t="s">
        <v>35</v>
      </c>
      <c r="C30" s="11">
        <v>45861.51</v>
      </c>
      <c r="D30" s="6"/>
      <c r="E30">
        <f t="shared" si="1"/>
        <v>556.9361817198533</v>
      </c>
      <c r="F30">
        <f t="shared" si="0"/>
        <v>557</v>
      </c>
      <c r="G30">
        <f t="shared" si="2"/>
        <v>-0.0471999999936088</v>
      </c>
      <c r="I30">
        <f t="shared" si="3"/>
        <v>-0.0471999999936088</v>
      </c>
      <c r="O30">
        <f t="shared" si="4"/>
        <v>-0.04241491559879651</v>
      </c>
      <c r="Q30" s="2">
        <f t="shared" si="5"/>
        <v>30843.010000000002</v>
      </c>
      <c r="AA30">
        <v>6</v>
      </c>
      <c r="AB30" t="s">
        <v>30</v>
      </c>
      <c r="AD30" t="s">
        <v>32</v>
      </c>
    </row>
    <row r="31" spans="1:30" ht="12.75">
      <c r="A31" t="s">
        <v>35</v>
      </c>
      <c r="C31" s="11">
        <v>45878.498</v>
      </c>
      <c r="D31" s="6"/>
      <c r="E31">
        <f t="shared" si="1"/>
        <v>579.9053542455396</v>
      </c>
      <c r="F31">
        <f t="shared" si="0"/>
        <v>580</v>
      </c>
      <c r="G31">
        <f t="shared" si="2"/>
        <v>-0.06999999999970896</v>
      </c>
      <c r="I31">
        <f t="shared" si="3"/>
        <v>-0.06999999999970896</v>
      </c>
      <c r="O31">
        <f t="shared" si="4"/>
        <v>-0.04460253272160274</v>
      </c>
      <c r="Q31" s="2">
        <f t="shared" si="5"/>
        <v>30859.998</v>
      </c>
      <c r="AA31">
        <v>6</v>
      </c>
      <c r="AB31" t="s">
        <v>30</v>
      </c>
      <c r="AD31" t="s">
        <v>32</v>
      </c>
    </row>
    <row r="32" spans="1:30" ht="12.75">
      <c r="A32" t="s">
        <v>36</v>
      </c>
      <c r="C32" s="11">
        <v>45892.515</v>
      </c>
      <c r="D32" s="6"/>
      <c r="E32">
        <f t="shared" si="1"/>
        <v>598.8574905354257</v>
      </c>
      <c r="F32">
        <f t="shared" si="0"/>
        <v>599</v>
      </c>
      <c r="G32">
        <f t="shared" si="2"/>
        <v>-0.10540000000037253</v>
      </c>
      <c r="I32">
        <f t="shared" si="3"/>
        <v>-0.10540000000037253</v>
      </c>
      <c r="O32">
        <f t="shared" si="4"/>
        <v>-0.04640969469261659</v>
      </c>
      <c r="Q32" s="2">
        <f t="shared" si="5"/>
        <v>30874.015</v>
      </c>
      <c r="AA32">
        <v>8</v>
      </c>
      <c r="AB32" t="s">
        <v>30</v>
      </c>
      <c r="AD32" t="s">
        <v>32</v>
      </c>
    </row>
    <row r="33" spans="1:30" ht="12.75">
      <c r="A33" t="s">
        <v>36</v>
      </c>
      <c r="C33" s="11">
        <v>45893.309</v>
      </c>
      <c r="D33" s="6"/>
      <c r="E33">
        <f t="shared" si="1"/>
        <v>599.931043807467</v>
      </c>
      <c r="F33">
        <f t="shared" si="0"/>
        <v>600</v>
      </c>
      <c r="G33">
        <f t="shared" si="2"/>
        <v>-0.05099999999947613</v>
      </c>
      <c r="I33">
        <f t="shared" si="3"/>
        <v>-0.05099999999947613</v>
      </c>
      <c r="O33">
        <f t="shared" si="4"/>
        <v>-0.04650480848056469</v>
      </c>
      <c r="Q33" s="2">
        <f t="shared" si="5"/>
        <v>30874.809</v>
      </c>
      <c r="AA33">
        <v>7</v>
      </c>
      <c r="AB33" t="s">
        <v>30</v>
      </c>
      <c r="AD33" t="s">
        <v>32</v>
      </c>
    </row>
    <row r="34" spans="1:30" ht="12.75">
      <c r="A34" t="s">
        <v>36</v>
      </c>
      <c r="C34" s="11">
        <v>45895.546</v>
      </c>
      <c r="D34" s="6"/>
      <c r="E34">
        <f t="shared" si="1"/>
        <v>602.9556517036284</v>
      </c>
      <c r="F34">
        <f t="shared" si="0"/>
        <v>603</v>
      </c>
      <c r="G34">
        <f t="shared" si="2"/>
        <v>-0.032799999993585516</v>
      </c>
      <c r="I34">
        <f t="shared" si="3"/>
        <v>-0.032799999993585516</v>
      </c>
      <c r="O34">
        <f t="shared" si="4"/>
        <v>-0.046790149844408976</v>
      </c>
      <c r="Q34" s="2">
        <f t="shared" si="5"/>
        <v>30877.046000000002</v>
      </c>
      <c r="AA34">
        <v>6</v>
      </c>
      <c r="AB34" t="s">
        <v>30</v>
      </c>
      <c r="AD34" t="s">
        <v>32</v>
      </c>
    </row>
    <row r="35" spans="1:30" ht="12.75">
      <c r="A35" t="s">
        <v>36</v>
      </c>
      <c r="C35" s="11">
        <v>45918.472</v>
      </c>
      <c r="D35" s="6"/>
      <c r="E35">
        <f t="shared" si="1"/>
        <v>633.9534883720971</v>
      </c>
      <c r="F35">
        <f t="shared" si="0"/>
        <v>634</v>
      </c>
      <c r="G35">
        <f t="shared" si="2"/>
        <v>-0.03439999999682186</v>
      </c>
      <c r="I35">
        <f t="shared" si="3"/>
        <v>-0.03439999999682186</v>
      </c>
      <c r="O35">
        <f t="shared" si="4"/>
        <v>-0.04973867727079999</v>
      </c>
      <c r="Q35" s="2">
        <f t="shared" si="5"/>
        <v>30899.972</v>
      </c>
      <c r="AA35">
        <v>6</v>
      </c>
      <c r="AB35" t="s">
        <v>30</v>
      </c>
      <c r="AD35" t="s">
        <v>32</v>
      </c>
    </row>
    <row r="36" spans="1:30" ht="12.75">
      <c r="A36" t="s">
        <v>36</v>
      </c>
      <c r="C36" s="11">
        <v>45932.497</v>
      </c>
      <c r="D36" s="6"/>
      <c r="E36">
        <f t="shared" si="1"/>
        <v>652.9164413196382</v>
      </c>
      <c r="F36">
        <f t="shared" si="0"/>
        <v>653</v>
      </c>
      <c r="G36">
        <f t="shared" si="2"/>
        <v>-0.061799999995855615</v>
      </c>
      <c r="I36">
        <f t="shared" si="3"/>
        <v>-0.061799999995855615</v>
      </c>
      <c r="O36">
        <f t="shared" si="4"/>
        <v>-0.05154583924181383</v>
      </c>
      <c r="Q36" s="2">
        <f t="shared" si="5"/>
        <v>30913.997000000003</v>
      </c>
      <c r="AA36">
        <v>5</v>
      </c>
      <c r="AB36" t="s">
        <v>30</v>
      </c>
      <c r="AD36" t="s">
        <v>32</v>
      </c>
    </row>
    <row r="37" spans="1:30" ht="12.75">
      <c r="A37" t="s">
        <v>37</v>
      </c>
      <c r="C37" s="11">
        <v>45946.561</v>
      </c>
      <c r="D37" s="6"/>
      <c r="E37">
        <f t="shared" si="1"/>
        <v>671.9321254732328</v>
      </c>
      <c r="F37">
        <f t="shared" si="0"/>
        <v>672</v>
      </c>
      <c r="G37">
        <f t="shared" si="2"/>
        <v>-0.05019999999785796</v>
      </c>
      <c r="I37">
        <f t="shared" si="3"/>
        <v>-0.05019999999785796</v>
      </c>
      <c r="O37">
        <f t="shared" si="4"/>
        <v>-0.05335300121282768</v>
      </c>
      <c r="Q37" s="2">
        <f t="shared" si="5"/>
        <v>30928.061</v>
      </c>
      <c r="AA37">
        <v>7</v>
      </c>
      <c r="AB37" t="s">
        <v>30</v>
      </c>
      <c r="AD37" t="s">
        <v>32</v>
      </c>
    </row>
    <row r="38" spans="1:30" ht="12.75">
      <c r="A38" t="s">
        <v>37</v>
      </c>
      <c r="C38" s="11">
        <v>45964.325</v>
      </c>
      <c r="D38" s="6"/>
      <c r="E38">
        <f t="shared" si="1"/>
        <v>695.9505137912365</v>
      </c>
      <c r="F38">
        <f t="shared" si="0"/>
        <v>696</v>
      </c>
      <c r="G38">
        <f t="shared" si="2"/>
        <v>-0.03659999999945285</v>
      </c>
      <c r="I38">
        <f t="shared" si="3"/>
        <v>-0.03659999999945285</v>
      </c>
      <c r="O38">
        <f t="shared" si="4"/>
        <v>-0.05563573212358201</v>
      </c>
      <c r="Q38" s="2">
        <f t="shared" si="5"/>
        <v>30945.824999999997</v>
      </c>
      <c r="AA38">
        <v>6</v>
      </c>
      <c r="AB38" t="s">
        <v>30</v>
      </c>
      <c r="AD38" t="s">
        <v>32</v>
      </c>
    </row>
    <row r="39" spans="1:30" ht="12.75">
      <c r="A39" t="s">
        <v>37</v>
      </c>
      <c r="C39" s="11">
        <v>45998.331</v>
      </c>
      <c r="D39" s="6"/>
      <c r="E39">
        <f t="shared" si="1"/>
        <v>741.9294213088152</v>
      </c>
      <c r="F39">
        <f t="shared" si="0"/>
        <v>742</v>
      </c>
      <c r="G39">
        <f t="shared" si="2"/>
        <v>-0.05219999999826541</v>
      </c>
      <c r="I39">
        <f t="shared" si="3"/>
        <v>-0.05219999999826541</v>
      </c>
      <c r="O39">
        <f t="shared" si="4"/>
        <v>-0.06001096636919448</v>
      </c>
      <c r="Q39" s="2">
        <f t="shared" si="5"/>
        <v>30979.831</v>
      </c>
      <c r="AA39">
        <v>7</v>
      </c>
      <c r="AB39" t="s">
        <v>30</v>
      </c>
      <c r="AD39" t="s">
        <v>32</v>
      </c>
    </row>
    <row r="40" spans="1:30" ht="12.75">
      <c r="A40" t="s">
        <v>38</v>
      </c>
      <c r="C40" s="11">
        <v>46075.241</v>
      </c>
      <c r="D40" s="6"/>
      <c r="E40">
        <f t="shared" si="1"/>
        <v>845.9180638182845</v>
      </c>
      <c r="F40">
        <f t="shared" si="0"/>
        <v>846</v>
      </c>
      <c r="G40">
        <f t="shared" si="2"/>
        <v>-0.060599999997066334</v>
      </c>
      <c r="I40">
        <f t="shared" si="3"/>
        <v>-0.060599999997066334</v>
      </c>
      <c r="O40">
        <f t="shared" si="4"/>
        <v>-0.06990280031579657</v>
      </c>
      <c r="Q40" s="2">
        <f t="shared" si="5"/>
        <v>31056.741</v>
      </c>
      <c r="AA40">
        <v>5</v>
      </c>
      <c r="AB40" t="s">
        <v>30</v>
      </c>
      <c r="AD40" t="s">
        <v>32</v>
      </c>
    </row>
    <row r="41" spans="1:17" ht="12.75">
      <c r="A41" t="s">
        <v>44</v>
      </c>
      <c r="C41" s="18">
        <v>50943.3969</v>
      </c>
      <c r="D41" s="18">
        <v>0.0015</v>
      </c>
      <c r="E41">
        <f t="shared" si="1"/>
        <v>7428.065035154139</v>
      </c>
      <c r="F41" s="12">
        <f aca="true" t="shared" si="6" ref="F41:F47">ROUND(2*E41,0)/2+1</f>
        <v>7429</v>
      </c>
      <c r="G41">
        <f t="shared" si="2"/>
        <v>-0.6915000000008149</v>
      </c>
      <c r="J41">
        <f aca="true" t="shared" si="7" ref="J41:J48">+G41</f>
        <v>-0.6915000000008149</v>
      </c>
      <c r="O41">
        <f t="shared" si="4"/>
        <v>-0.6960368663781198</v>
      </c>
      <c r="Q41" s="2">
        <f t="shared" si="5"/>
        <v>35924.8969</v>
      </c>
    </row>
    <row r="42" spans="1:17" ht="12.75">
      <c r="A42" t="s">
        <v>44</v>
      </c>
      <c r="C42" s="18">
        <v>51045.4499</v>
      </c>
      <c r="D42" s="18">
        <v>0.0037</v>
      </c>
      <c r="E42">
        <f t="shared" si="1"/>
        <v>7566.049080584101</v>
      </c>
      <c r="F42" s="12">
        <f t="shared" si="6"/>
        <v>7567</v>
      </c>
      <c r="G42">
        <f t="shared" si="2"/>
        <v>-0.7033000000010361</v>
      </c>
      <c r="J42">
        <f t="shared" si="7"/>
        <v>-0.7033000000010361</v>
      </c>
      <c r="O42">
        <f t="shared" si="4"/>
        <v>-0.7091625691149572</v>
      </c>
      <c r="Q42" s="2">
        <f t="shared" si="5"/>
        <v>36026.9499</v>
      </c>
    </row>
    <row r="43" spans="1:17" ht="12.75">
      <c r="A43" t="s">
        <v>40</v>
      </c>
      <c r="C43" s="17">
        <v>51363.4315</v>
      </c>
      <c r="D43" s="17">
        <v>0.003</v>
      </c>
      <c r="E43">
        <f t="shared" si="1"/>
        <v>7995.986343969714</v>
      </c>
      <c r="F43" s="12">
        <f t="shared" si="6"/>
        <v>7997</v>
      </c>
      <c r="G43">
        <f t="shared" si="2"/>
        <v>-0.7497000000003027</v>
      </c>
      <c r="J43">
        <f t="shared" si="7"/>
        <v>-0.7497000000003027</v>
      </c>
      <c r="O43">
        <f t="shared" si="4"/>
        <v>-0.750061497932639</v>
      </c>
      <c r="Q43" s="2">
        <f t="shared" si="5"/>
        <v>36344.9315</v>
      </c>
    </row>
    <row r="44" spans="1:17" ht="12.75">
      <c r="A44" t="s">
        <v>42</v>
      </c>
      <c r="B44" s="6" t="s">
        <v>43</v>
      </c>
      <c r="C44" s="17">
        <v>51777.5538</v>
      </c>
      <c r="D44" s="17">
        <v>0.0074</v>
      </c>
      <c r="E44">
        <f t="shared" si="1"/>
        <v>8555.913737155222</v>
      </c>
      <c r="F44" s="12">
        <f t="shared" si="6"/>
        <v>8557</v>
      </c>
      <c r="G44">
        <f t="shared" si="2"/>
        <v>-0.8033999999970547</v>
      </c>
      <c r="J44">
        <f t="shared" si="7"/>
        <v>-0.8033999999970547</v>
      </c>
      <c r="O44">
        <f t="shared" si="4"/>
        <v>-0.8033252191835734</v>
      </c>
      <c r="Q44" s="2">
        <f t="shared" si="5"/>
        <v>36759.0538</v>
      </c>
    </row>
    <row r="45" spans="1:17" ht="12.75">
      <c r="A45" s="17" t="s">
        <v>45</v>
      </c>
      <c r="B45" s="19" t="s">
        <v>43</v>
      </c>
      <c r="C45" s="17">
        <v>52507.4409</v>
      </c>
      <c r="D45" s="17">
        <v>0.0027</v>
      </c>
      <c r="E45">
        <f>+(C45-C$7)/C$8</f>
        <v>9542.781097890755</v>
      </c>
      <c r="F45" s="12">
        <f t="shared" si="6"/>
        <v>9544</v>
      </c>
      <c r="G45">
        <f>+C45-(C$7+F45*C$8)</f>
        <v>-0.9014999999999418</v>
      </c>
      <c r="J45">
        <f t="shared" si="7"/>
        <v>-0.9014999999999418</v>
      </c>
      <c r="O45">
        <f>+C$11+C$12*F45</f>
        <v>-0.8972025278883452</v>
      </c>
      <c r="Q45" s="2">
        <f>+C45-15018.5</f>
        <v>37488.9409</v>
      </c>
    </row>
    <row r="46" spans="1:17" ht="12.75">
      <c r="A46" s="24" t="s">
        <v>44</v>
      </c>
      <c r="B46" s="25"/>
      <c r="C46" s="24">
        <v>50943.3969</v>
      </c>
      <c r="D46" s="24">
        <v>0.0015</v>
      </c>
      <c r="E46">
        <f>+(C46-C$7)/C$8</f>
        <v>7428.065035154139</v>
      </c>
      <c r="F46" s="12">
        <f t="shared" si="6"/>
        <v>7429</v>
      </c>
      <c r="G46">
        <f>+C46-(C$7+F46*C$8)</f>
        <v>-0.6915000000008149</v>
      </c>
      <c r="J46">
        <f t="shared" si="7"/>
        <v>-0.6915000000008149</v>
      </c>
      <c r="O46">
        <f>+C$11+C$12*F46</f>
        <v>-0.6960368663781198</v>
      </c>
      <c r="Q46" s="2">
        <f>+C46-15018.5</f>
        <v>35924.8969</v>
      </c>
    </row>
    <row r="47" spans="1:17" ht="12.75">
      <c r="A47" s="24" t="s">
        <v>44</v>
      </c>
      <c r="B47" s="25"/>
      <c r="C47" s="24">
        <v>51045.4499</v>
      </c>
      <c r="D47" s="24">
        <v>0.0037</v>
      </c>
      <c r="E47">
        <f>+(C47-C$7)/C$8</f>
        <v>7566.049080584101</v>
      </c>
      <c r="F47" s="12">
        <f t="shared" si="6"/>
        <v>7567</v>
      </c>
      <c r="G47">
        <f>+C47-(C$7+F47*C$8)</f>
        <v>-0.7033000000010361</v>
      </c>
      <c r="J47">
        <f t="shared" si="7"/>
        <v>-0.7033000000010361</v>
      </c>
      <c r="O47">
        <f>+C$11+C$12*F47</f>
        <v>-0.7091625691149572</v>
      </c>
      <c r="Q47" s="2">
        <f>+C47-15018.5</f>
        <v>36026.9499</v>
      </c>
    </row>
    <row r="48" spans="1:17" ht="12.75">
      <c r="A48" s="26" t="s">
        <v>49</v>
      </c>
      <c r="B48" s="19" t="s">
        <v>43</v>
      </c>
      <c r="C48" s="27">
        <v>53699.5183</v>
      </c>
      <c r="D48" s="27">
        <v>0.0003</v>
      </c>
      <c r="E48">
        <f>+(C48-C$7)/C$8</f>
        <v>11154.567739318556</v>
      </c>
      <c r="F48" s="22">
        <f>ROUND(2*E48,0)/2+1.5</f>
        <v>11156</v>
      </c>
      <c r="G48">
        <f>+C48-(C$7+F48*C$8)</f>
        <v>-1.0592999999935273</v>
      </c>
      <c r="J48">
        <f t="shared" si="7"/>
        <v>-1.0592999999935273</v>
      </c>
      <c r="O48">
        <f>+C$11+C$12*F48</f>
        <v>-1.050525954060678</v>
      </c>
      <c r="Q48" s="2">
        <f>+C48-15018.5</f>
        <v>38681.0183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6">
      <selection activeCell="A42" sqref="A42:D48"/>
    </sheetView>
  </sheetViews>
  <sheetFormatPr defaultColWidth="9.140625" defaultRowHeight="12.75"/>
  <cols>
    <col min="1" max="1" width="19.7109375" style="41" customWidth="1"/>
    <col min="2" max="2" width="4.421875" style="31" customWidth="1"/>
    <col min="3" max="3" width="12.7109375" style="41" customWidth="1"/>
    <col min="4" max="4" width="5.421875" style="31" customWidth="1"/>
    <col min="5" max="5" width="14.8515625" style="31" customWidth="1"/>
    <col min="6" max="6" width="9.140625" style="31" customWidth="1"/>
    <col min="7" max="7" width="12.00390625" style="31" customWidth="1"/>
    <col min="8" max="8" width="14.140625" style="41" customWidth="1"/>
    <col min="9" max="9" width="22.57421875" style="31" customWidth="1"/>
    <col min="10" max="10" width="25.140625" style="31" customWidth="1"/>
    <col min="11" max="11" width="15.7109375" style="31" customWidth="1"/>
    <col min="12" max="12" width="14.140625" style="31" customWidth="1"/>
    <col min="13" max="13" width="9.57421875" style="31" customWidth="1"/>
    <col min="14" max="14" width="14.140625" style="31" customWidth="1"/>
    <col min="15" max="15" width="23.421875" style="31" customWidth="1"/>
    <col min="16" max="16" width="16.57421875" style="31" customWidth="1"/>
    <col min="17" max="17" width="41.00390625" style="31" customWidth="1"/>
    <col min="18" max="16384" width="9.140625" style="31" customWidth="1"/>
  </cols>
  <sheetData>
    <row r="1" spans="1:10" ht="15.75">
      <c r="A1" s="92" t="s">
        <v>140</v>
      </c>
      <c r="I1" s="93" t="s">
        <v>77</v>
      </c>
      <c r="J1" s="94" t="s">
        <v>60</v>
      </c>
    </row>
    <row r="2" spans="9:10" ht="12.75">
      <c r="I2" s="95" t="s">
        <v>88</v>
      </c>
      <c r="J2" s="96" t="s">
        <v>141</v>
      </c>
    </row>
    <row r="3" spans="1:10" ht="12.75">
      <c r="A3" s="97" t="s">
        <v>142</v>
      </c>
      <c r="I3" s="95" t="s">
        <v>92</v>
      </c>
      <c r="J3" s="96" t="s">
        <v>143</v>
      </c>
    </row>
    <row r="4" spans="9:10" ht="12.75">
      <c r="I4" s="95" t="s">
        <v>107</v>
      </c>
      <c r="J4" s="96" t="s">
        <v>143</v>
      </c>
    </row>
    <row r="5" spans="9:10" ht="13.5" thickBot="1">
      <c r="I5" s="98" t="s">
        <v>137</v>
      </c>
      <c r="J5" s="99" t="s">
        <v>144</v>
      </c>
    </row>
    <row r="10" ht="13.5" thickBot="1"/>
    <row r="11" spans="1:16" ht="12.75" customHeight="1" thickBot="1">
      <c r="A11" s="41" t="str">
        <f aca="true" t="shared" si="0" ref="A11:A48">P11</f>
        <v> BBS 68 </v>
      </c>
      <c r="B11" s="6" t="str">
        <f aca="true" t="shared" si="1" ref="B11:B48">IF(H11=INT(H11),"I","II")</f>
        <v>I</v>
      </c>
      <c r="C11" s="41">
        <f aca="true" t="shared" si="2" ref="C11:C48">1*G11</f>
        <v>45555.398</v>
      </c>
      <c r="D11" s="31" t="str">
        <f aca="true" t="shared" si="3" ref="D11:D48">VLOOKUP(F11,I$1:J$5,2,FALSE)</f>
        <v>vis</v>
      </c>
      <c r="E11" s="100">
        <f>VLOOKUP(C11,Active!C$21:E$972,3,FALSE)</f>
        <v>143.06698510026519</v>
      </c>
      <c r="F11" s="6" t="s">
        <v>137</v>
      </c>
      <c r="G11" s="31" t="str">
        <f aca="true" t="shared" si="4" ref="G11:G48">MID(I11,3,LEN(I11)-3)</f>
        <v>45555.398</v>
      </c>
      <c r="H11" s="41">
        <f aca="true" t="shared" si="5" ref="H11:H48">1*K11</f>
        <v>-9391</v>
      </c>
      <c r="I11" s="101" t="s">
        <v>146</v>
      </c>
      <c r="J11" s="102" t="s">
        <v>147</v>
      </c>
      <c r="K11" s="101">
        <v>-9391</v>
      </c>
      <c r="L11" s="101" t="s">
        <v>148</v>
      </c>
      <c r="M11" s="102" t="s">
        <v>149</v>
      </c>
      <c r="N11" s="102"/>
      <c r="O11" s="103" t="s">
        <v>150</v>
      </c>
      <c r="P11" s="103" t="s">
        <v>151</v>
      </c>
    </row>
    <row r="12" spans="1:16" ht="12.75" customHeight="1" thickBot="1">
      <c r="A12" s="41" t="str">
        <f t="shared" si="0"/>
        <v> BBS 68 </v>
      </c>
      <c r="B12" s="6" t="str">
        <f t="shared" si="1"/>
        <v>I</v>
      </c>
      <c r="C12" s="41">
        <f t="shared" si="2"/>
        <v>45586.432</v>
      </c>
      <c r="D12" s="31" t="str">
        <f t="shared" si="3"/>
        <v>vis</v>
      </c>
      <c r="E12" s="100">
        <f>VLOOKUP(C12,Active!C$21:E$972,3,FALSE)</f>
        <v>185.03319254843504</v>
      </c>
      <c r="F12" s="6" t="s">
        <v>137</v>
      </c>
      <c r="G12" s="31" t="str">
        <f t="shared" si="4"/>
        <v>45586.432</v>
      </c>
      <c r="H12" s="41">
        <f t="shared" si="5"/>
        <v>-9349</v>
      </c>
      <c r="I12" s="101" t="s">
        <v>152</v>
      </c>
      <c r="J12" s="102" t="s">
        <v>153</v>
      </c>
      <c r="K12" s="101">
        <v>-9349</v>
      </c>
      <c r="L12" s="101" t="s">
        <v>154</v>
      </c>
      <c r="M12" s="102" t="s">
        <v>149</v>
      </c>
      <c r="N12" s="102"/>
      <c r="O12" s="103" t="s">
        <v>150</v>
      </c>
      <c r="P12" s="103" t="s">
        <v>151</v>
      </c>
    </row>
    <row r="13" spans="1:16" ht="12.75" customHeight="1" thickBot="1">
      <c r="A13" s="41" t="str">
        <f t="shared" si="0"/>
        <v> BBS 68 </v>
      </c>
      <c r="B13" s="6" t="str">
        <f t="shared" si="1"/>
        <v>I</v>
      </c>
      <c r="C13" s="41">
        <f t="shared" si="2"/>
        <v>45594.585</v>
      </c>
      <c r="D13" s="31" t="str">
        <f t="shared" si="3"/>
        <v>vis</v>
      </c>
      <c r="E13" s="100">
        <f>VLOOKUP(C13,Active!C$21:E$972,3,FALSE)</f>
        <v>196.05821314922343</v>
      </c>
      <c r="F13" s="6" t="s">
        <v>137</v>
      </c>
      <c r="G13" s="31" t="str">
        <f t="shared" si="4"/>
        <v>45594.585</v>
      </c>
      <c r="H13" s="41">
        <f t="shared" si="5"/>
        <v>-9338</v>
      </c>
      <c r="I13" s="101" t="s">
        <v>155</v>
      </c>
      <c r="J13" s="102" t="s">
        <v>156</v>
      </c>
      <c r="K13" s="101">
        <v>-9338</v>
      </c>
      <c r="L13" s="101" t="s">
        <v>157</v>
      </c>
      <c r="M13" s="102" t="s">
        <v>149</v>
      </c>
      <c r="N13" s="102"/>
      <c r="O13" s="103" t="s">
        <v>150</v>
      </c>
      <c r="P13" s="103" t="s">
        <v>151</v>
      </c>
    </row>
    <row r="14" spans="1:16" ht="12.75" customHeight="1" thickBot="1">
      <c r="A14" s="41" t="str">
        <f t="shared" si="0"/>
        <v> BBS 68 </v>
      </c>
      <c r="B14" s="6" t="str">
        <f t="shared" si="1"/>
        <v>I</v>
      </c>
      <c r="C14" s="41">
        <f t="shared" si="2"/>
        <v>45606.379</v>
      </c>
      <c r="D14" s="31" t="str">
        <f t="shared" si="3"/>
        <v>vis</v>
      </c>
      <c r="E14" s="100">
        <f>VLOOKUP(C14,Active!C$21:E$972,3,FALSE)</f>
        <v>212.0068324262677</v>
      </c>
      <c r="F14" s="6" t="s">
        <v>137</v>
      </c>
      <c r="G14" s="31" t="str">
        <f t="shared" si="4"/>
        <v>45606.379</v>
      </c>
      <c r="H14" s="41">
        <f t="shared" si="5"/>
        <v>-9322</v>
      </c>
      <c r="I14" s="101" t="s">
        <v>158</v>
      </c>
      <c r="J14" s="102" t="s">
        <v>159</v>
      </c>
      <c r="K14" s="101">
        <v>-9322</v>
      </c>
      <c r="L14" s="101" t="s">
        <v>160</v>
      </c>
      <c r="M14" s="102" t="s">
        <v>149</v>
      </c>
      <c r="N14" s="102"/>
      <c r="O14" s="103" t="s">
        <v>150</v>
      </c>
      <c r="P14" s="103" t="s">
        <v>151</v>
      </c>
    </row>
    <row r="15" spans="1:16" ht="12.75" customHeight="1" thickBot="1">
      <c r="A15" s="41" t="str">
        <f t="shared" si="0"/>
        <v> BBS 69 </v>
      </c>
      <c r="B15" s="6" t="str">
        <f t="shared" si="1"/>
        <v>I</v>
      </c>
      <c r="C15" s="41">
        <f t="shared" si="2"/>
        <v>45640.397</v>
      </c>
      <c r="D15" s="31" t="str">
        <f t="shared" si="3"/>
        <v>vis</v>
      </c>
      <c r="E15" s="100">
        <f>VLOOKUP(C15,Active!C$21:E$972,3,FALSE)</f>
        <v>258.0082001188535</v>
      </c>
      <c r="F15" s="6" t="s">
        <v>137</v>
      </c>
      <c r="G15" s="31" t="str">
        <f t="shared" si="4"/>
        <v>45640.397</v>
      </c>
      <c r="H15" s="41">
        <f t="shared" si="5"/>
        <v>-9276</v>
      </c>
      <c r="I15" s="101" t="s">
        <v>161</v>
      </c>
      <c r="J15" s="102" t="s">
        <v>162</v>
      </c>
      <c r="K15" s="101">
        <v>-9276</v>
      </c>
      <c r="L15" s="101" t="s">
        <v>163</v>
      </c>
      <c r="M15" s="102" t="s">
        <v>149</v>
      </c>
      <c r="N15" s="102"/>
      <c r="O15" s="103" t="s">
        <v>150</v>
      </c>
      <c r="P15" s="103" t="s">
        <v>164</v>
      </c>
    </row>
    <row r="16" spans="1:16" ht="12.75" customHeight="1" thickBot="1">
      <c r="A16" s="41" t="str">
        <f t="shared" si="0"/>
        <v> BBS 70 </v>
      </c>
      <c r="B16" s="6" t="str">
        <f t="shared" si="1"/>
        <v>I</v>
      </c>
      <c r="C16" s="41">
        <f t="shared" si="2"/>
        <v>45680.326</v>
      </c>
      <c r="D16" s="31" t="str">
        <f t="shared" si="3"/>
        <v>vis</v>
      </c>
      <c r="E16" s="100">
        <f>VLOOKUP(C16,Active!C$21:E$972,3,FALSE)</f>
        <v>312.0028091669346</v>
      </c>
      <c r="F16" s="6" t="s">
        <v>137</v>
      </c>
      <c r="G16" s="31" t="str">
        <f t="shared" si="4"/>
        <v>45680.326</v>
      </c>
      <c r="H16" s="41">
        <f t="shared" si="5"/>
        <v>-9222</v>
      </c>
      <c r="I16" s="101" t="s">
        <v>165</v>
      </c>
      <c r="J16" s="102" t="s">
        <v>166</v>
      </c>
      <c r="K16" s="101">
        <v>-9222</v>
      </c>
      <c r="L16" s="101" t="s">
        <v>167</v>
      </c>
      <c r="M16" s="102" t="s">
        <v>149</v>
      </c>
      <c r="N16" s="102"/>
      <c r="O16" s="103" t="s">
        <v>150</v>
      </c>
      <c r="P16" s="103" t="s">
        <v>168</v>
      </c>
    </row>
    <row r="17" spans="1:16" ht="12.75" customHeight="1" thickBot="1">
      <c r="A17" s="41" t="str">
        <f t="shared" si="0"/>
        <v> BBS 70 </v>
      </c>
      <c r="B17" s="6" t="str">
        <f t="shared" si="1"/>
        <v>I</v>
      </c>
      <c r="C17" s="41">
        <f t="shared" si="2"/>
        <v>45694.379</v>
      </c>
      <c r="D17" s="31" t="str">
        <f t="shared" si="3"/>
        <v>vis</v>
      </c>
      <c r="E17" s="100">
        <f>VLOOKUP(C17,Active!C$21:E$972,3,FALSE)</f>
        <v>331.0061962027383</v>
      </c>
      <c r="F17" s="6" t="s">
        <v>137</v>
      </c>
      <c r="G17" s="31" t="str">
        <f t="shared" si="4"/>
        <v>45694.379</v>
      </c>
      <c r="H17" s="41">
        <f t="shared" si="5"/>
        <v>-9203</v>
      </c>
      <c r="I17" s="101" t="s">
        <v>169</v>
      </c>
      <c r="J17" s="102" t="s">
        <v>170</v>
      </c>
      <c r="K17" s="101">
        <v>-9203</v>
      </c>
      <c r="L17" s="101" t="s">
        <v>160</v>
      </c>
      <c r="M17" s="102" t="s">
        <v>149</v>
      </c>
      <c r="N17" s="102"/>
      <c r="O17" s="103" t="s">
        <v>150</v>
      </c>
      <c r="P17" s="103" t="s">
        <v>168</v>
      </c>
    </row>
    <row r="18" spans="1:16" ht="12.75" customHeight="1" thickBot="1">
      <c r="A18" s="41" t="str">
        <f t="shared" si="0"/>
        <v> BBS 70 </v>
      </c>
      <c r="B18" s="6" t="str">
        <f t="shared" si="1"/>
        <v>I</v>
      </c>
      <c r="C18" s="41">
        <f t="shared" si="2"/>
        <v>45697.328</v>
      </c>
      <c r="D18" s="31" t="str">
        <f t="shared" si="3"/>
        <v>vis</v>
      </c>
      <c r="E18" s="100">
        <f>VLOOKUP(C18,Active!C$21:E$972,3,FALSE)</f>
        <v>334.99402715474827</v>
      </c>
      <c r="F18" s="6" t="s">
        <v>137</v>
      </c>
      <c r="G18" s="31" t="str">
        <f t="shared" si="4"/>
        <v>45697.328</v>
      </c>
      <c r="H18" s="41">
        <f t="shared" si="5"/>
        <v>-9199</v>
      </c>
      <c r="I18" s="101" t="s">
        <v>171</v>
      </c>
      <c r="J18" s="102" t="s">
        <v>172</v>
      </c>
      <c r="K18" s="101">
        <v>-9199</v>
      </c>
      <c r="L18" s="101" t="s">
        <v>173</v>
      </c>
      <c r="M18" s="102" t="s">
        <v>149</v>
      </c>
      <c r="N18" s="102"/>
      <c r="O18" s="103" t="s">
        <v>150</v>
      </c>
      <c r="P18" s="103" t="s">
        <v>168</v>
      </c>
    </row>
    <row r="19" spans="1:16" ht="12.75" customHeight="1" thickBot="1">
      <c r="A19" s="41" t="str">
        <f t="shared" si="0"/>
        <v> BBS 72 </v>
      </c>
      <c r="B19" s="6" t="str">
        <f t="shared" si="1"/>
        <v>I</v>
      </c>
      <c r="C19" s="41">
        <f t="shared" si="2"/>
        <v>45830.447</v>
      </c>
      <c r="D19" s="31" t="str">
        <f t="shared" si="3"/>
        <v>vis</v>
      </c>
      <c r="E19" s="100">
        <f>VLOOKUP(C19,Active!C$21:E$972,3,FALSE)</f>
        <v>515.0062579111102</v>
      </c>
      <c r="F19" s="6" t="s">
        <v>137</v>
      </c>
      <c r="G19" s="31" t="str">
        <f t="shared" si="4"/>
        <v>45830.447</v>
      </c>
      <c r="H19" s="41">
        <f t="shared" si="5"/>
        <v>-9019</v>
      </c>
      <c r="I19" s="101" t="s">
        <v>174</v>
      </c>
      <c r="J19" s="102" t="s">
        <v>175</v>
      </c>
      <c r="K19" s="101">
        <v>-9019</v>
      </c>
      <c r="L19" s="101" t="s">
        <v>176</v>
      </c>
      <c r="M19" s="102" t="s">
        <v>149</v>
      </c>
      <c r="N19" s="102"/>
      <c r="O19" s="103" t="s">
        <v>150</v>
      </c>
      <c r="P19" s="103" t="s">
        <v>177</v>
      </c>
    </row>
    <row r="20" spans="1:16" ht="12.75" customHeight="1" thickBot="1">
      <c r="A20" s="41" t="str">
        <f t="shared" si="0"/>
        <v> BBS 72 </v>
      </c>
      <c r="B20" s="6" t="str">
        <f t="shared" si="1"/>
        <v>I</v>
      </c>
      <c r="C20" s="41">
        <f t="shared" si="2"/>
        <v>45861.51</v>
      </c>
      <c r="D20" s="31" t="str">
        <f t="shared" si="3"/>
        <v>vis</v>
      </c>
      <c r="E20" s="100">
        <f>VLOOKUP(C20,Active!C$21:E$972,3,FALSE)</f>
        <v>557.0116810587094</v>
      </c>
      <c r="F20" s="6" t="s">
        <v>137</v>
      </c>
      <c r="G20" s="31" t="str">
        <f t="shared" si="4"/>
        <v>45861.510</v>
      </c>
      <c r="H20" s="41">
        <f t="shared" si="5"/>
        <v>-8977</v>
      </c>
      <c r="I20" s="101" t="s">
        <v>178</v>
      </c>
      <c r="J20" s="102" t="s">
        <v>179</v>
      </c>
      <c r="K20" s="101">
        <v>-8977</v>
      </c>
      <c r="L20" s="101" t="s">
        <v>180</v>
      </c>
      <c r="M20" s="102" t="s">
        <v>149</v>
      </c>
      <c r="N20" s="102"/>
      <c r="O20" s="103" t="s">
        <v>150</v>
      </c>
      <c r="P20" s="103" t="s">
        <v>177</v>
      </c>
    </row>
    <row r="21" spans="1:16" ht="12.75" customHeight="1" thickBot="1">
      <c r="A21" s="41" t="str">
        <f t="shared" si="0"/>
        <v> BBS 72 </v>
      </c>
      <c r="B21" s="6" t="str">
        <f t="shared" si="1"/>
        <v>I</v>
      </c>
      <c r="C21" s="41">
        <f t="shared" si="2"/>
        <v>45878.498</v>
      </c>
      <c r="D21" s="31" t="str">
        <f t="shared" si="3"/>
        <v>vis</v>
      </c>
      <c r="E21" s="100">
        <f>VLOOKUP(C21,Active!C$21:E$972,3,FALSE)</f>
        <v>579.9839673295547</v>
      </c>
      <c r="F21" s="6" t="s">
        <v>137</v>
      </c>
      <c r="G21" s="31" t="str">
        <f t="shared" si="4"/>
        <v>45878.498</v>
      </c>
      <c r="H21" s="41">
        <f t="shared" si="5"/>
        <v>-8954</v>
      </c>
      <c r="I21" s="101" t="s">
        <v>181</v>
      </c>
      <c r="J21" s="102" t="s">
        <v>182</v>
      </c>
      <c r="K21" s="101">
        <v>-8954</v>
      </c>
      <c r="L21" s="101" t="s">
        <v>183</v>
      </c>
      <c r="M21" s="102" t="s">
        <v>149</v>
      </c>
      <c r="N21" s="102"/>
      <c r="O21" s="103" t="s">
        <v>150</v>
      </c>
      <c r="P21" s="103" t="s">
        <v>177</v>
      </c>
    </row>
    <row r="22" spans="1:16" ht="12.75" customHeight="1" thickBot="1">
      <c r="A22" s="41" t="str">
        <f t="shared" si="0"/>
        <v> BBS 73 </v>
      </c>
      <c r="B22" s="6" t="str">
        <f t="shared" si="1"/>
        <v>I</v>
      </c>
      <c r="C22" s="41">
        <f t="shared" si="2"/>
        <v>45892.515</v>
      </c>
      <c r="D22" s="31" t="str">
        <f t="shared" si="3"/>
        <v>vis</v>
      </c>
      <c r="E22" s="100">
        <f>VLOOKUP(C22,Active!C$21:E$972,3,FALSE)</f>
        <v>598.9386728074498</v>
      </c>
      <c r="F22" s="6" t="s">
        <v>137</v>
      </c>
      <c r="G22" s="31" t="str">
        <f t="shared" si="4"/>
        <v>45892.515</v>
      </c>
      <c r="H22" s="41">
        <f t="shared" si="5"/>
        <v>-8935</v>
      </c>
      <c r="I22" s="101" t="s">
        <v>184</v>
      </c>
      <c r="J22" s="102" t="s">
        <v>185</v>
      </c>
      <c r="K22" s="101">
        <v>-8935</v>
      </c>
      <c r="L22" s="101" t="s">
        <v>186</v>
      </c>
      <c r="M22" s="102" t="s">
        <v>149</v>
      </c>
      <c r="N22" s="102"/>
      <c r="O22" s="103" t="s">
        <v>150</v>
      </c>
      <c r="P22" s="103" t="s">
        <v>187</v>
      </c>
    </row>
    <row r="23" spans="1:16" ht="12.75" customHeight="1" thickBot="1">
      <c r="A23" s="41" t="str">
        <f t="shared" si="0"/>
        <v> BBS 73 </v>
      </c>
      <c r="B23" s="6" t="str">
        <f t="shared" si="1"/>
        <v>I</v>
      </c>
      <c r="C23" s="41">
        <f t="shared" si="2"/>
        <v>45893.309</v>
      </c>
      <c r="D23" s="31" t="str">
        <f t="shared" si="3"/>
        <v>vis</v>
      </c>
      <c r="E23" s="100">
        <f>VLOOKUP(C23,Active!C$21:E$972,3,FALSE)</f>
        <v>600.0123716124353</v>
      </c>
      <c r="F23" s="6" t="s">
        <v>137</v>
      </c>
      <c r="G23" s="31" t="str">
        <f t="shared" si="4"/>
        <v>45893.309</v>
      </c>
      <c r="H23" s="41">
        <f t="shared" si="5"/>
        <v>-8934</v>
      </c>
      <c r="I23" s="101" t="s">
        <v>188</v>
      </c>
      <c r="J23" s="102" t="s">
        <v>189</v>
      </c>
      <c r="K23" s="101">
        <v>-8934</v>
      </c>
      <c r="L23" s="101" t="s">
        <v>180</v>
      </c>
      <c r="M23" s="102" t="s">
        <v>149</v>
      </c>
      <c r="N23" s="102"/>
      <c r="O23" s="103" t="s">
        <v>150</v>
      </c>
      <c r="P23" s="103" t="s">
        <v>187</v>
      </c>
    </row>
    <row r="24" spans="1:16" ht="12.75" customHeight="1" thickBot="1">
      <c r="A24" s="41" t="str">
        <f t="shared" si="0"/>
        <v> BBS 73 </v>
      </c>
      <c r="B24" s="6" t="str">
        <f t="shared" si="1"/>
        <v>I</v>
      </c>
      <c r="C24" s="41">
        <f t="shared" si="2"/>
        <v>45895.546</v>
      </c>
      <c r="D24" s="31" t="str">
        <f t="shared" si="3"/>
        <v>vis</v>
      </c>
      <c r="E24" s="100">
        <f>VLOOKUP(C24,Active!C$21:E$972,3,FALSE)</f>
        <v>603.0373895302545</v>
      </c>
      <c r="F24" s="6" t="s">
        <v>137</v>
      </c>
      <c r="G24" s="31" t="str">
        <f t="shared" si="4"/>
        <v>45895.546</v>
      </c>
      <c r="H24" s="41">
        <f t="shared" si="5"/>
        <v>-8931</v>
      </c>
      <c r="I24" s="101" t="s">
        <v>190</v>
      </c>
      <c r="J24" s="102" t="s">
        <v>191</v>
      </c>
      <c r="K24" s="101">
        <v>-8931</v>
      </c>
      <c r="L24" s="101" t="s">
        <v>192</v>
      </c>
      <c r="M24" s="102" t="s">
        <v>149</v>
      </c>
      <c r="N24" s="102"/>
      <c r="O24" s="103" t="s">
        <v>150</v>
      </c>
      <c r="P24" s="103" t="s">
        <v>187</v>
      </c>
    </row>
    <row r="25" spans="1:16" ht="12.75" customHeight="1" thickBot="1">
      <c r="A25" s="41" t="str">
        <f t="shared" si="0"/>
        <v> BBS 73 </v>
      </c>
      <c r="B25" s="6" t="str">
        <f t="shared" si="1"/>
        <v>I</v>
      </c>
      <c r="C25" s="41">
        <f t="shared" si="2"/>
        <v>45918.472</v>
      </c>
      <c r="D25" s="31" t="str">
        <f t="shared" si="3"/>
        <v>vis</v>
      </c>
      <c r="E25" s="100">
        <f>VLOOKUP(C25,Active!C$21:E$972,3,FALSE)</f>
        <v>634.0394283250192</v>
      </c>
      <c r="F25" s="6" t="s">
        <v>137</v>
      </c>
      <c r="G25" s="31" t="str">
        <f t="shared" si="4"/>
        <v>45918.472</v>
      </c>
      <c r="H25" s="41">
        <f t="shared" si="5"/>
        <v>-8900</v>
      </c>
      <c r="I25" s="101" t="s">
        <v>193</v>
      </c>
      <c r="J25" s="102" t="s">
        <v>194</v>
      </c>
      <c r="K25" s="101">
        <v>-8900</v>
      </c>
      <c r="L25" s="101" t="s">
        <v>195</v>
      </c>
      <c r="M25" s="102" t="s">
        <v>149</v>
      </c>
      <c r="N25" s="102"/>
      <c r="O25" s="103" t="s">
        <v>150</v>
      </c>
      <c r="P25" s="103" t="s">
        <v>187</v>
      </c>
    </row>
    <row r="26" spans="1:16" ht="12.75" customHeight="1" thickBot="1">
      <c r="A26" s="41" t="str">
        <f t="shared" si="0"/>
        <v> BBS 73 </v>
      </c>
      <c r="B26" s="6" t="str">
        <f t="shared" si="1"/>
        <v>I</v>
      </c>
      <c r="C26" s="41">
        <f t="shared" si="2"/>
        <v>45932.497</v>
      </c>
      <c r="D26" s="31" t="str">
        <f t="shared" si="3"/>
        <v>vis</v>
      </c>
      <c r="E26" s="100">
        <f>VLOOKUP(C26,Active!C$21:E$972,3,FALSE)</f>
        <v>653.0049519268962</v>
      </c>
      <c r="F26" s="6" t="s">
        <v>137</v>
      </c>
      <c r="G26" s="31" t="str">
        <f t="shared" si="4"/>
        <v>45932.497</v>
      </c>
      <c r="H26" s="41">
        <f t="shared" si="5"/>
        <v>-8881</v>
      </c>
      <c r="I26" s="101" t="s">
        <v>196</v>
      </c>
      <c r="J26" s="102" t="s">
        <v>197</v>
      </c>
      <c r="K26" s="101">
        <v>-8881</v>
      </c>
      <c r="L26" s="101" t="s">
        <v>167</v>
      </c>
      <c r="M26" s="102" t="s">
        <v>149</v>
      </c>
      <c r="N26" s="102"/>
      <c r="O26" s="103" t="s">
        <v>150</v>
      </c>
      <c r="P26" s="103" t="s">
        <v>187</v>
      </c>
    </row>
    <row r="27" spans="1:16" ht="12.75" customHeight="1" thickBot="1">
      <c r="A27" s="41" t="str">
        <f t="shared" si="0"/>
        <v> BBS 74 </v>
      </c>
      <c r="B27" s="6" t="str">
        <f t="shared" si="1"/>
        <v>I</v>
      </c>
      <c r="C27" s="41">
        <f t="shared" si="2"/>
        <v>45946.561</v>
      </c>
      <c r="D27" s="31" t="str">
        <f t="shared" si="3"/>
        <v>vis</v>
      </c>
      <c r="E27" s="100">
        <f>VLOOKUP(C27,Active!C$21:E$972,3,FALSE)</f>
        <v>672.0232138831701</v>
      </c>
      <c r="F27" s="6" t="s">
        <v>137</v>
      </c>
      <c r="G27" s="31" t="str">
        <f t="shared" si="4"/>
        <v>45946.561</v>
      </c>
      <c r="H27" s="41">
        <f t="shared" si="5"/>
        <v>-8862</v>
      </c>
      <c r="I27" s="101" t="s">
        <v>198</v>
      </c>
      <c r="J27" s="102" t="s">
        <v>199</v>
      </c>
      <c r="K27" s="101">
        <v>-8862</v>
      </c>
      <c r="L27" s="101" t="s">
        <v>200</v>
      </c>
      <c r="M27" s="102" t="s">
        <v>149</v>
      </c>
      <c r="N27" s="102"/>
      <c r="O27" s="103" t="s">
        <v>150</v>
      </c>
      <c r="P27" s="103" t="s">
        <v>201</v>
      </c>
    </row>
    <row r="28" spans="1:16" ht="12.75" customHeight="1" thickBot="1">
      <c r="A28" s="41" t="str">
        <f t="shared" si="0"/>
        <v> BBS 74 </v>
      </c>
      <c r="B28" s="6" t="str">
        <f t="shared" si="1"/>
        <v>I</v>
      </c>
      <c r="C28" s="41">
        <f t="shared" si="2"/>
        <v>45964.325</v>
      </c>
      <c r="D28" s="31" t="str">
        <f t="shared" si="3"/>
        <v>vis</v>
      </c>
      <c r="E28" s="100">
        <f>VLOOKUP(C28,Active!C$21:E$972,3,FALSE)</f>
        <v>696.0448581800416</v>
      </c>
      <c r="F28" s="6" t="s">
        <v>137</v>
      </c>
      <c r="G28" s="31" t="str">
        <f t="shared" si="4"/>
        <v>45964.325</v>
      </c>
      <c r="H28" s="41">
        <f t="shared" si="5"/>
        <v>-8838</v>
      </c>
      <c r="I28" s="101" t="s">
        <v>202</v>
      </c>
      <c r="J28" s="102" t="s">
        <v>203</v>
      </c>
      <c r="K28" s="101">
        <v>-8838</v>
      </c>
      <c r="L28" s="101" t="s">
        <v>204</v>
      </c>
      <c r="M28" s="102" t="s">
        <v>149</v>
      </c>
      <c r="N28" s="102"/>
      <c r="O28" s="103" t="s">
        <v>150</v>
      </c>
      <c r="P28" s="103" t="s">
        <v>201</v>
      </c>
    </row>
    <row r="29" spans="1:16" ht="12.75" customHeight="1" thickBot="1">
      <c r="A29" s="41" t="str">
        <f t="shared" si="0"/>
        <v> BBS 74 </v>
      </c>
      <c r="B29" s="6" t="str">
        <f t="shared" si="1"/>
        <v>I</v>
      </c>
      <c r="C29" s="41">
        <f t="shared" si="2"/>
        <v>45998.331</v>
      </c>
      <c r="D29" s="31" t="str">
        <f t="shared" si="3"/>
        <v>vis</v>
      </c>
      <c r="E29" s="100">
        <f>VLOOKUP(C29,Active!C$21:E$972,3,FALSE)</f>
        <v>742.0299986866645</v>
      </c>
      <c r="F29" s="6" t="s">
        <v>137</v>
      </c>
      <c r="G29" s="31" t="str">
        <f t="shared" si="4"/>
        <v>45998.331</v>
      </c>
      <c r="H29" s="41">
        <f t="shared" si="5"/>
        <v>-8792</v>
      </c>
      <c r="I29" s="101" t="s">
        <v>205</v>
      </c>
      <c r="J29" s="102" t="s">
        <v>206</v>
      </c>
      <c r="K29" s="101">
        <v>-8792</v>
      </c>
      <c r="L29" s="101" t="s">
        <v>207</v>
      </c>
      <c r="M29" s="102" t="s">
        <v>149</v>
      </c>
      <c r="N29" s="102"/>
      <c r="O29" s="103" t="s">
        <v>150</v>
      </c>
      <c r="P29" s="103" t="s">
        <v>201</v>
      </c>
    </row>
    <row r="30" spans="1:16" ht="12.75" customHeight="1" thickBot="1">
      <c r="A30" s="41" t="str">
        <f t="shared" si="0"/>
        <v> BBS 75 </v>
      </c>
      <c r="B30" s="6" t="str">
        <f t="shared" si="1"/>
        <v>I</v>
      </c>
      <c r="C30" s="41">
        <f t="shared" si="2"/>
        <v>46075.241</v>
      </c>
      <c r="D30" s="31" t="str">
        <f t="shared" si="3"/>
        <v>vis</v>
      </c>
      <c r="E30" s="100">
        <f>VLOOKUP(C30,Active!C$21:E$972,3,FALSE)</f>
        <v>846.0327380963096</v>
      </c>
      <c r="F30" s="6" t="s">
        <v>137</v>
      </c>
      <c r="G30" s="31" t="str">
        <f t="shared" si="4"/>
        <v>46075.241</v>
      </c>
      <c r="H30" s="41">
        <f t="shared" si="5"/>
        <v>-8688</v>
      </c>
      <c r="I30" s="101" t="s">
        <v>208</v>
      </c>
      <c r="J30" s="102" t="s">
        <v>209</v>
      </c>
      <c r="K30" s="101">
        <v>-8688</v>
      </c>
      <c r="L30" s="101" t="s">
        <v>210</v>
      </c>
      <c r="M30" s="102" t="s">
        <v>149</v>
      </c>
      <c r="N30" s="102"/>
      <c r="O30" s="103" t="s">
        <v>150</v>
      </c>
      <c r="P30" s="103" t="s">
        <v>211</v>
      </c>
    </row>
    <row r="31" spans="1:16" ht="12.75" customHeight="1" thickBot="1">
      <c r="A31" s="41" t="str">
        <f t="shared" si="0"/>
        <v>IBVS 4888 </v>
      </c>
      <c r="B31" s="6" t="str">
        <f t="shared" si="1"/>
        <v>I</v>
      </c>
      <c r="C31" s="41">
        <f t="shared" si="2"/>
        <v>50943.3969</v>
      </c>
      <c r="D31" s="31" t="str">
        <f t="shared" si="3"/>
        <v>vis</v>
      </c>
      <c r="E31" s="100">
        <f>VLOOKUP(C31,Active!C$21:E$972,3,FALSE)</f>
        <v>7429.071997922122</v>
      </c>
      <c r="F31" s="6" t="s">
        <v>137</v>
      </c>
      <c r="G31" s="31" t="str">
        <f t="shared" si="4"/>
        <v>50943.3969</v>
      </c>
      <c r="H31" s="41">
        <f t="shared" si="5"/>
        <v>-2105</v>
      </c>
      <c r="I31" s="101" t="s">
        <v>222</v>
      </c>
      <c r="J31" s="102" t="s">
        <v>223</v>
      </c>
      <c r="K31" s="101">
        <v>-2105</v>
      </c>
      <c r="L31" s="101" t="s">
        <v>224</v>
      </c>
      <c r="M31" s="102" t="s">
        <v>225</v>
      </c>
      <c r="N31" s="102" t="s">
        <v>226</v>
      </c>
      <c r="O31" s="103" t="s">
        <v>227</v>
      </c>
      <c r="P31" s="104" t="s">
        <v>228</v>
      </c>
    </row>
    <row r="32" spans="1:16" ht="12.75" customHeight="1" thickBot="1">
      <c r="A32" s="41" t="str">
        <f t="shared" si="0"/>
        <v>IBVS 4888 </v>
      </c>
      <c r="B32" s="6" t="str">
        <f t="shared" si="1"/>
        <v>I</v>
      </c>
      <c r="C32" s="41">
        <f t="shared" si="2"/>
        <v>51045.4499</v>
      </c>
      <c r="D32" s="31" t="str">
        <f t="shared" si="3"/>
        <v>vis</v>
      </c>
      <c r="E32" s="100">
        <f>VLOOKUP(C32,Active!C$21:E$972,3,FALSE)</f>
        <v>7567.074748734396</v>
      </c>
      <c r="F32" s="6" t="s">
        <v>137</v>
      </c>
      <c r="G32" s="31" t="str">
        <f t="shared" si="4"/>
        <v>51045.4499</v>
      </c>
      <c r="H32" s="41">
        <f t="shared" si="5"/>
        <v>-1967</v>
      </c>
      <c r="I32" s="101" t="s">
        <v>229</v>
      </c>
      <c r="J32" s="102" t="s">
        <v>230</v>
      </c>
      <c r="K32" s="101">
        <v>-1967</v>
      </c>
      <c r="L32" s="101" t="s">
        <v>231</v>
      </c>
      <c r="M32" s="102" t="s">
        <v>225</v>
      </c>
      <c r="N32" s="102" t="s">
        <v>226</v>
      </c>
      <c r="O32" s="103" t="s">
        <v>227</v>
      </c>
      <c r="P32" s="104" t="s">
        <v>228</v>
      </c>
    </row>
    <row r="33" spans="1:16" ht="12.75" customHeight="1" thickBot="1">
      <c r="A33" s="41" t="str">
        <f t="shared" si="0"/>
        <v>IBVS 5263 </v>
      </c>
      <c r="B33" s="6" t="str">
        <f t="shared" si="1"/>
        <v>I</v>
      </c>
      <c r="C33" s="41">
        <f t="shared" si="2"/>
        <v>51363.4315</v>
      </c>
      <c r="D33" s="31" t="str">
        <f t="shared" si="3"/>
        <v>vis</v>
      </c>
      <c r="E33" s="100">
        <f>VLOOKUP(C33,Active!C$21:E$972,3,FALSE)</f>
        <v>7997.070295241488</v>
      </c>
      <c r="F33" s="6" t="s">
        <v>137</v>
      </c>
      <c r="G33" s="31" t="str">
        <f t="shared" si="4"/>
        <v>51363.4315</v>
      </c>
      <c r="H33" s="41">
        <f t="shared" si="5"/>
        <v>-1537</v>
      </c>
      <c r="I33" s="101" t="s">
        <v>237</v>
      </c>
      <c r="J33" s="102" t="s">
        <v>238</v>
      </c>
      <c r="K33" s="101">
        <v>-1537</v>
      </c>
      <c r="L33" s="101" t="s">
        <v>239</v>
      </c>
      <c r="M33" s="102" t="s">
        <v>225</v>
      </c>
      <c r="N33" s="102" t="s">
        <v>226</v>
      </c>
      <c r="O33" s="103" t="s">
        <v>240</v>
      </c>
      <c r="P33" s="104" t="s">
        <v>241</v>
      </c>
    </row>
    <row r="34" spans="1:16" ht="12.75" customHeight="1" thickBot="1">
      <c r="A34" s="41" t="str">
        <f t="shared" si="0"/>
        <v>OEJV 0074 </v>
      </c>
      <c r="B34" s="6" t="str">
        <f t="shared" si="1"/>
        <v>I</v>
      </c>
      <c r="C34" s="41">
        <f t="shared" si="2"/>
        <v>51732.4447</v>
      </c>
      <c r="D34" s="31" t="str">
        <f t="shared" si="3"/>
        <v>vis</v>
      </c>
      <c r="E34" s="100">
        <f>VLOOKUP(C34,Active!C$21:E$972,3,FALSE)</f>
        <v>8496.074113708757</v>
      </c>
      <c r="F34" s="6" t="s">
        <v>137</v>
      </c>
      <c r="G34" s="31" t="str">
        <f t="shared" si="4"/>
        <v>51732.44470</v>
      </c>
      <c r="H34" s="41">
        <f t="shared" si="5"/>
        <v>-1038</v>
      </c>
      <c r="I34" s="101" t="s">
        <v>242</v>
      </c>
      <c r="J34" s="102" t="s">
        <v>243</v>
      </c>
      <c r="K34" s="101">
        <v>-1038</v>
      </c>
      <c r="L34" s="101" t="s">
        <v>244</v>
      </c>
      <c r="M34" s="102" t="s">
        <v>245</v>
      </c>
      <c r="N34" s="102" t="s">
        <v>246</v>
      </c>
      <c r="O34" s="103" t="s">
        <v>247</v>
      </c>
      <c r="P34" s="104" t="s">
        <v>248</v>
      </c>
    </row>
    <row r="35" spans="1:16" ht="12.75" customHeight="1" thickBot="1">
      <c r="A35" s="41" t="str">
        <f t="shared" si="0"/>
        <v>IBVS 5287 </v>
      </c>
      <c r="B35" s="6" t="str">
        <f t="shared" si="1"/>
        <v>I</v>
      </c>
      <c r="C35" s="41">
        <f t="shared" si="2"/>
        <v>51777.5538</v>
      </c>
      <c r="D35" s="31" t="str">
        <f t="shared" si="3"/>
        <v>vis</v>
      </c>
      <c r="E35" s="100">
        <f>VLOOKUP(C35,Active!C$21:E$972,3,FALSE)</f>
        <v>8557.073593260227</v>
      </c>
      <c r="F35" s="6" t="s">
        <v>137</v>
      </c>
      <c r="G35" s="31" t="str">
        <f t="shared" si="4"/>
        <v>51777.5538</v>
      </c>
      <c r="H35" s="41">
        <f t="shared" si="5"/>
        <v>-977</v>
      </c>
      <c r="I35" s="101" t="s">
        <v>249</v>
      </c>
      <c r="J35" s="102" t="s">
        <v>250</v>
      </c>
      <c r="K35" s="101">
        <v>-977</v>
      </c>
      <c r="L35" s="101" t="s">
        <v>251</v>
      </c>
      <c r="M35" s="102" t="s">
        <v>225</v>
      </c>
      <c r="N35" s="102" t="s">
        <v>226</v>
      </c>
      <c r="O35" s="103" t="s">
        <v>227</v>
      </c>
      <c r="P35" s="104" t="s">
        <v>252</v>
      </c>
    </row>
    <row r="36" spans="1:16" ht="12.75" customHeight="1" thickBot="1">
      <c r="A36" s="41" t="str">
        <f t="shared" si="0"/>
        <v>OEJV 0074 </v>
      </c>
      <c r="B36" s="6" t="str">
        <f t="shared" si="1"/>
        <v>I</v>
      </c>
      <c r="C36" s="41">
        <f t="shared" si="2"/>
        <v>52487.4732</v>
      </c>
      <c r="D36" s="31" t="str">
        <f t="shared" si="3"/>
        <v>vis</v>
      </c>
      <c r="E36" s="100">
        <f>VLOOKUP(C36,Active!C$21:E$972,3,FALSE)</f>
        <v>9517.073103857654</v>
      </c>
      <c r="F36" s="6" t="s">
        <v>137</v>
      </c>
      <c r="G36" s="31" t="str">
        <f t="shared" si="4"/>
        <v>52487.47320</v>
      </c>
      <c r="H36" s="41">
        <f t="shared" si="5"/>
        <v>-17</v>
      </c>
      <c r="I36" s="101" t="s">
        <v>253</v>
      </c>
      <c r="J36" s="102" t="s">
        <v>254</v>
      </c>
      <c r="K36" s="101">
        <v>-17</v>
      </c>
      <c r="L36" s="101" t="s">
        <v>255</v>
      </c>
      <c r="M36" s="102" t="s">
        <v>245</v>
      </c>
      <c r="N36" s="102" t="s">
        <v>246</v>
      </c>
      <c r="O36" s="103" t="s">
        <v>247</v>
      </c>
      <c r="P36" s="104" t="s">
        <v>248</v>
      </c>
    </row>
    <row r="37" spans="1:16" ht="12.75" customHeight="1" thickBot="1">
      <c r="A37" s="41" t="str">
        <f t="shared" si="0"/>
        <v>IBVS 5583 </v>
      </c>
      <c r="B37" s="6" t="str">
        <f t="shared" si="1"/>
        <v>I</v>
      </c>
      <c r="C37" s="41">
        <f t="shared" si="2"/>
        <v>52507.4409</v>
      </c>
      <c r="D37" s="31" t="str">
        <f t="shared" si="3"/>
        <v>vis</v>
      </c>
      <c r="E37" s="100">
        <f>VLOOKUP(C37,Active!C$21:E$972,3,FALSE)</f>
        <v>9544.074735631286</v>
      </c>
      <c r="F37" s="6" t="s">
        <v>137</v>
      </c>
      <c r="G37" s="31" t="str">
        <f t="shared" si="4"/>
        <v>52507.4409</v>
      </c>
      <c r="H37" s="41">
        <f t="shared" si="5"/>
        <v>10</v>
      </c>
      <c r="I37" s="101" t="s">
        <v>256</v>
      </c>
      <c r="J37" s="102" t="s">
        <v>257</v>
      </c>
      <c r="K37" s="101">
        <v>10</v>
      </c>
      <c r="L37" s="101" t="s">
        <v>258</v>
      </c>
      <c r="M37" s="102" t="s">
        <v>225</v>
      </c>
      <c r="N37" s="102" t="s">
        <v>226</v>
      </c>
      <c r="O37" s="103" t="s">
        <v>227</v>
      </c>
      <c r="P37" s="104" t="s">
        <v>259</v>
      </c>
    </row>
    <row r="38" spans="1:16" ht="12.75" customHeight="1" thickBot="1">
      <c r="A38" s="41" t="str">
        <f t="shared" si="0"/>
        <v>BAVM 186 </v>
      </c>
      <c r="B38" s="6" t="str">
        <f t="shared" si="1"/>
        <v>I</v>
      </c>
      <c r="C38" s="41">
        <f t="shared" si="2"/>
        <v>52836.5217</v>
      </c>
      <c r="D38" s="31" t="str">
        <f t="shared" si="3"/>
        <v>vis</v>
      </c>
      <c r="E38" s="100">
        <f>VLOOKUP(C38,Active!C$21:E$972,3,FALSE)</f>
        <v>9989.07934734778</v>
      </c>
      <c r="F38" s="6" t="s">
        <v>137</v>
      </c>
      <c r="G38" s="31" t="str">
        <f t="shared" si="4"/>
        <v>52836.5217</v>
      </c>
      <c r="H38" s="41">
        <f t="shared" si="5"/>
        <v>455</v>
      </c>
      <c r="I38" s="101" t="s">
        <v>260</v>
      </c>
      <c r="J38" s="102" t="s">
        <v>261</v>
      </c>
      <c r="K38" s="101">
        <v>455</v>
      </c>
      <c r="L38" s="101" t="s">
        <v>262</v>
      </c>
      <c r="M38" s="102" t="s">
        <v>245</v>
      </c>
      <c r="N38" s="102" t="s">
        <v>263</v>
      </c>
      <c r="O38" s="103" t="s">
        <v>264</v>
      </c>
      <c r="P38" s="104" t="s">
        <v>265</v>
      </c>
    </row>
    <row r="39" spans="1:16" ht="12.75" customHeight="1" thickBot="1">
      <c r="A39" s="41" t="str">
        <f t="shared" si="0"/>
        <v>IBVS 5677 </v>
      </c>
      <c r="B39" s="6" t="str">
        <f t="shared" si="1"/>
        <v>I</v>
      </c>
      <c r="C39" s="41">
        <f t="shared" si="2"/>
        <v>53699.5183</v>
      </c>
      <c r="D39" s="31" t="str">
        <f t="shared" si="3"/>
        <v>vis</v>
      </c>
      <c r="E39" s="100">
        <f>VLOOKUP(C39,Active!C$21:E$972,3,FALSE)</f>
        <v>11156.079873952986</v>
      </c>
      <c r="F39" s="6" t="s">
        <v>137</v>
      </c>
      <c r="G39" s="31" t="str">
        <f t="shared" si="4"/>
        <v>53699.5183</v>
      </c>
      <c r="H39" s="41">
        <f t="shared" si="5"/>
        <v>1622</v>
      </c>
      <c r="I39" s="101" t="s">
        <v>273</v>
      </c>
      <c r="J39" s="102" t="s">
        <v>274</v>
      </c>
      <c r="K39" s="101" t="s">
        <v>275</v>
      </c>
      <c r="L39" s="101" t="s">
        <v>276</v>
      </c>
      <c r="M39" s="102" t="s">
        <v>225</v>
      </c>
      <c r="N39" s="102" t="s">
        <v>226</v>
      </c>
      <c r="O39" s="103" t="s">
        <v>277</v>
      </c>
      <c r="P39" s="104" t="s">
        <v>278</v>
      </c>
    </row>
    <row r="40" spans="1:16" ht="12.75" customHeight="1" thickBot="1">
      <c r="A40" s="41" t="str">
        <f t="shared" si="0"/>
        <v>BAVM 186 </v>
      </c>
      <c r="B40" s="6" t="str">
        <f t="shared" si="1"/>
        <v>I</v>
      </c>
      <c r="C40" s="41">
        <f t="shared" si="2"/>
        <v>54239.3648</v>
      </c>
      <c r="D40" s="31" t="str">
        <f t="shared" si="3"/>
        <v>vis</v>
      </c>
      <c r="E40" s="100">
        <f>VLOOKUP(C40,Active!C$21:E$972,3,FALSE)</f>
        <v>11886.095669827466</v>
      </c>
      <c r="F40" s="6" t="s">
        <v>137</v>
      </c>
      <c r="G40" s="31" t="str">
        <f t="shared" si="4"/>
        <v>54239.3648</v>
      </c>
      <c r="H40" s="41">
        <f t="shared" si="5"/>
        <v>2352</v>
      </c>
      <c r="I40" s="101" t="s">
        <v>285</v>
      </c>
      <c r="J40" s="102" t="s">
        <v>286</v>
      </c>
      <c r="K40" s="101" t="s">
        <v>287</v>
      </c>
      <c r="L40" s="101" t="s">
        <v>288</v>
      </c>
      <c r="M40" s="102" t="s">
        <v>245</v>
      </c>
      <c r="N40" s="102" t="s">
        <v>263</v>
      </c>
      <c r="O40" s="103" t="s">
        <v>264</v>
      </c>
      <c r="P40" s="104" t="s">
        <v>265</v>
      </c>
    </row>
    <row r="41" spans="1:16" ht="12.75" customHeight="1" thickBot="1">
      <c r="A41" s="41" t="str">
        <f t="shared" si="0"/>
        <v>BAVM 201 </v>
      </c>
      <c r="B41" s="6" t="str">
        <f t="shared" si="1"/>
        <v>I</v>
      </c>
      <c r="C41" s="41">
        <f t="shared" si="2"/>
        <v>54307.398</v>
      </c>
      <c r="D41" s="31" t="str">
        <f t="shared" si="3"/>
        <v>vis</v>
      </c>
      <c r="E41" s="100">
        <f>VLOOKUP(C41,Active!C$21:E$972,3,FALSE)</f>
        <v>11978.094618869252</v>
      </c>
      <c r="F41" s="6" t="s">
        <v>137</v>
      </c>
      <c r="G41" s="31" t="str">
        <f t="shared" si="4"/>
        <v>54307.3980</v>
      </c>
      <c r="H41" s="41">
        <f t="shared" si="5"/>
        <v>2444</v>
      </c>
      <c r="I41" s="101" t="s">
        <v>289</v>
      </c>
      <c r="J41" s="102" t="s">
        <v>290</v>
      </c>
      <c r="K41" s="101" t="s">
        <v>291</v>
      </c>
      <c r="L41" s="101" t="s">
        <v>292</v>
      </c>
      <c r="M41" s="102" t="s">
        <v>245</v>
      </c>
      <c r="N41" s="102" t="s">
        <v>246</v>
      </c>
      <c r="O41" s="103" t="s">
        <v>293</v>
      </c>
      <c r="P41" s="104" t="s">
        <v>294</v>
      </c>
    </row>
    <row r="42" spans="1:16" ht="12.75" customHeight="1" thickBot="1">
      <c r="A42" s="41" t="str">
        <f t="shared" si="0"/>
        <v> BRNO 28 </v>
      </c>
      <c r="B42" s="6" t="str">
        <f t="shared" si="1"/>
        <v>I</v>
      </c>
      <c r="C42" s="41">
        <f t="shared" si="2"/>
        <v>46753.373</v>
      </c>
      <c r="D42" s="31" t="str">
        <f t="shared" si="3"/>
        <v>vis</v>
      </c>
      <c r="E42" s="100">
        <f>VLOOKUP(C42,Active!C$21:E$972,3,FALSE)</f>
        <v>1763.047244419779</v>
      </c>
      <c r="F42" s="6" t="s">
        <v>137</v>
      </c>
      <c r="G42" s="31" t="str">
        <f t="shared" si="4"/>
        <v>46753.373</v>
      </c>
      <c r="H42" s="41">
        <f t="shared" si="5"/>
        <v>-7771</v>
      </c>
      <c r="I42" s="101" t="s">
        <v>212</v>
      </c>
      <c r="J42" s="102" t="s">
        <v>213</v>
      </c>
      <c r="K42" s="101">
        <v>-7771</v>
      </c>
      <c r="L42" s="101" t="s">
        <v>214</v>
      </c>
      <c r="M42" s="102" t="s">
        <v>149</v>
      </c>
      <c r="N42" s="102"/>
      <c r="O42" s="103" t="s">
        <v>215</v>
      </c>
      <c r="P42" s="103" t="s">
        <v>216</v>
      </c>
    </row>
    <row r="43" spans="1:16" ht="12.75" customHeight="1" thickBot="1">
      <c r="A43" s="41" t="str">
        <f t="shared" si="0"/>
        <v> BRNO 31 </v>
      </c>
      <c r="B43" s="6" t="str">
        <f t="shared" si="1"/>
        <v>I</v>
      </c>
      <c r="C43" s="41">
        <f t="shared" si="2"/>
        <v>48195.399</v>
      </c>
      <c r="D43" s="31" t="str">
        <f t="shared" si="3"/>
        <v>vis</v>
      </c>
      <c r="E43" s="100">
        <f>VLOOKUP(C43,Active!C$21:E$972,3,FALSE)</f>
        <v>3713.0492506598766</v>
      </c>
      <c r="F43" s="6" t="s">
        <v>137</v>
      </c>
      <c r="G43" s="31" t="str">
        <f t="shared" si="4"/>
        <v>48195.399</v>
      </c>
      <c r="H43" s="41">
        <f t="shared" si="5"/>
        <v>-5821</v>
      </c>
      <c r="I43" s="101" t="s">
        <v>217</v>
      </c>
      <c r="J43" s="102" t="s">
        <v>218</v>
      </c>
      <c r="K43" s="101">
        <v>-5821</v>
      </c>
      <c r="L43" s="101" t="s">
        <v>219</v>
      </c>
      <c r="M43" s="102" t="s">
        <v>149</v>
      </c>
      <c r="N43" s="102"/>
      <c r="O43" s="103" t="s">
        <v>220</v>
      </c>
      <c r="P43" s="103" t="s">
        <v>221</v>
      </c>
    </row>
    <row r="44" spans="1:16" ht="12.75" customHeight="1" thickBot="1">
      <c r="A44" s="41" t="str">
        <f t="shared" si="0"/>
        <v> BRNO 32 </v>
      </c>
      <c r="B44" s="6" t="str">
        <f t="shared" si="1"/>
        <v>I</v>
      </c>
      <c r="C44" s="41">
        <f t="shared" si="2"/>
        <v>51363.4307</v>
      </c>
      <c r="D44" s="31" t="str">
        <f t="shared" si="3"/>
        <v>vis</v>
      </c>
      <c r="E44" s="100">
        <f>VLOOKUP(C44,Active!C$21:E$972,3,FALSE)</f>
        <v>7997.0692134290875</v>
      </c>
      <c r="F44" s="6" t="s">
        <v>137</v>
      </c>
      <c r="G44" s="31" t="str">
        <f t="shared" si="4"/>
        <v>51363.4307</v>
      </c>
      <c r="H44" s="41">
        <f t="shared" si="5"/>
        <v>-1537</v>
      </c>
      <c r="I44" s="101" t="s">
        <v>232</v>
      </c>
      <c r="J44" s="102" t="s">
        <v>233</v>
      </c>
      <c r="K44" s="101">
        <v>-1537</v>
      </c>
      <c r="L44" s="101" t="s">
        <v>234</v>
      </c>
      <c r="M44" s="102" t="s">
        <v>225</v>
      </c>
      <c r="N44" s="102" t="s">
        <v>226</v>
      </c>
      <c r="O44" s="103" t="s">
        <v>235</v>
      </c>
      <c r="P44" s="103" t="s">
        <v>236</v>
      </c>
    </row>
    <row r="45" spans="1:16" ht="12.75" customHeight="1" thickBot="1">
      <c r="A45" s="41" t="str">
        <f t="shared" si="0"/>
        <v>OEJV 0003 </v>
      </c>
      <c r="B45" s="6" t="str">
        <f t="shared" si="1"/>
        <v>I</v>
      </c>
      <c r="C45" s="41">
        <f t="shared" si="2"/>
        <v>53446.62</v>
      </c>
      <c r="D45" s="31" t="str">
        <f t="shared" si="3"/>
        <v>vis</v>
      </c>
      <c r="E45" s="100">
        <f>VLOOKUP(C45,Active!C$21:E$972,3,FALSE)</f>
        <v>10814.094228496722</v>
      </c>
      <c r="F45" s="6" t="s">
        <v>137</v>
      </c>
      <c r="G45" s="31" t="str">
        <f t="shared" si="4"/>
        <v>53446.620</v>
      </c>
      <c r="H45" s="41">
        <f t="shared" si="5"/>
        <v>1280</v>
      </c>
      <c r="I45" s="101" t="s">
        <v>266</v>
      </c>
      <c r="J45" s="102" t="s">
        <v>267</v>
      </c>
      <c r="K45" s="101" t="s">
        <v>268</v>
      </c>
      <c r="L45" s="101" t="s">
        <v>214</v>
      </c>
      <c r="M45" s="102" t="s">
        <v>149</v>
      </c>
      <c r="N45" s="102"/>
      <c r="O45" s="103" t="s">
        <v>150</v>
      </c>
      <c r="P45" s="104" t="s">
        <v>269</v>
      </c>
    </row>
    <row r="46" spans="1:16" ht="12.75" customHeight="1" thickBot="1">
      <c r="A46" s="41" t="str">
        <f t="shared" si="0"/>
        <v>OEJV 0003 </v>
      </c>
      <c r="B46" s="6" t="str">
        <f t="shared" si="1"/>
        <v>I</v>
      </c>
      <c r="C46" s="41">
        <f t="shared" si="2"/>
        <v>53563.452</v>
      </c>
      <c r="D46" s="31" t="str">
        <f t="shared" si="3"/>
        <v>vis</v>
      </c>
      <c r="E46" s="100">
        <f>VLOOKUP(C46,Active!C$21:E$972,3,FALSE)</f>
        <v>10972.08211109595</v>
      </c>
      <c r="F46" s="6" t="s">
        <v>137</v>
      </c>
      <c r="G46" s="31" t="str">
        <f t="shared" si="4"/>
        <v>53563.452</v>
      </c>
      <c r="H46" s="41">
        <f t="shared" si="5"/>
        <v>1438</v>
      </c>
      <c r="I46" s="101" t="s">
        <v>270</v>
      </c>
      <c r="J46" s="102" t="s">
        <v>271</v>
      </c>
      <c r="K46" s="101" t="s">
        <v>272</v>
      </c>
      <c r="L46" s="101" t="s">
        <v>145</v>
      </c>
      <c r="M46" s="102" t="s">
        <v>149</v>
      </c>
      <c r="N46" s="102"/>
      <c r="O46" s="103" t="s">
        <v>150</v>
      </c>
      <c r="P46" s="104" t="s">
        <v>269</v>
      </c>
    </row>
    <row r="47" spans="1:16" ht="12.75" customHeight="1" thickBot="1">
      <c r="A47" s="41" t="str">
        <f t="shared" si="0"/>
        <v>OEJV 0107 </v>
      </c>
      <c r="B47" s="6" t="str">
        <f t="shared" si="1"/>
        <v>I</v>
      </c>
      <c r="C47" s="41">
        <f t="shared" si="2"/>
        <v>54173.5472</v>
      </c>
      <c r="D47" s="31" t="str">
        <f t="shared" si="3"/>
        <v>vis</v>
      </c>
      <c r="E47" s="100" t="e">
        <f>VLOOKUP(C47,Active!C$21:E$972,3,FALSE)</f>
        <v>#N/A</v>
      </c>
      <c r="F47" s="6" t="s">
        <v>137</v>
      </c>
      <c r="G47" s="31" t="str">
        <f t="shared" si="4"/>
        <v>54173.5472</v>
      </c>
      <c r="H47" s="41">
        <f t="shared" si="5"/>
        <v>2263</v>
      </c>
      <c r="I47" s="101" t="s">
        <v>279</v>
      </c>
      <c r="J47" s="102" t="s">
        <v>280</v>
      </c>
      <c r="K47" s="101" t="s">
        <v>281</v>
      </c>
      <c r="L47" s="101" t="s">
        <v>282</v>
      </c>
      <c r="M47" s="102" t="s">
        <v>245</v>
      </c>
      <c r="N47" s="102" t="s">
        <v>112</v>
      </c>
      <c r="O47" s="103" t="s">
        <v>283</v>
      </c>
      <c r="P47" s="104" t="s">
        <v>284</v>
      </c>
    </row>
    <row r="48" spans="1:16" ht="12.75" customHeight="1" thickBot="1">
      <c r="A48" s="41" t="str">
        <f t="shared" si="0"/>
        <v>BAVM 212 </v>
      </c>
      <c r="B48" s="6" t="str">
        <f t="shared" si="1"/>
        <v>I</v>
      </c>
      <c r="C48" s="41">
        <f t="shared" si="2"/>
        <v>55073.5221</v>
      </c>
      <c r="D48" s="31" t="str">
        <f t="shared" si="3"/>
        <v>vis</v>
      </c>
      <c r="E48" s="100">
        <f>VLOOKUP(C48,Active!C$21:E$972,3,FALSE)</f>
        <v>13014.097806071766</v>
      </c>
      <c r="F48" s="6" t="s">
        <v>137</v>
      </c>
      <c r="G48" s="31" t="str">
        <f t="shared" si="4"/>
        <v>55073.5221</v>
      </c>
      <c r="H48" s="41">
        <f t="shared" si="5"/>
        <v>3480</v>
      </c>
      <c r="I48" s="101" t="s">
        <v>295</v>
      </c>
      <c r="J48" s="102" t="s">
        <v>296</v>
      </c>
      <c r="K48" s="101" t="s">
        <v>297</v>
      </c>
      <c r="L48" s="101" t="s">
        <v>298</v>
      </c>
      <c r="M48" s="102" t="s">
        <v>245</v>
      </c>
      <c r="N48" s="102" t="s">
        <v>263</v>
      </c>
      <c r="O48" s="103" t="s">
        <v>264</v>
      </c>
      <c r="P48" s="104" t="s">
        <v>299</v>
      </c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</sheetData>
  <sheetProtection/>
  <hyperlinks>
    <hyperlink ref="P31" r:id="rId1" display="http://www.konkoly.hu/cgi-bin/IBVS?4888"/>
    <hyperlink ref="P32" r:id="rId2" display="http://www.konkoly.hu/cgi-bin/IBVS?4888"/>
    <hyperlink ref="P33" r:id="rId3" display="http://www.konkoly.hu/cgi-bin/IBVS?5263"/>
    <hyperlink ref="P34" r:id="rId4" display="http://var.astro.cz/oejv/issues/oejv0074.pdf"/>
    <hyperlink ref="P35" r:id="rId5" display="http://www.konkoly.hu/cgi-bin/IBVS?5287"/>
    <hyperlink ref="P36" r:id="rId6" display="http://var.astro.cz/oejv/issues/oejv0074.pdf"/>
    <hyperlink ref="P37" r:id="rId7" display="http://www.konkoly.hu/cgi-bin/IBVS?5583"/>
    <hyperlink ref="P38" r:id="rId8" display="http://www.bav-astro.de/sfs/BAVM_link.php?BAVMnr=186"/>
    <hyperlink ref="P45" r:id="rId9" display="http://var.astro.cz/oejv/issues/oejv0003.pdf"/>
    <hyperlink ref="P46" r:id="rId10" display="http://var.astro.cz/oejv/issues/oejv0003.pdf"/>
    <hyperlink ref="P39" r:id="rId11" display="http://www.konkoly.hu/cgi-bin/IBVS?5677"/>
    <hyperlink ref="P47" r:id="rId12" display="http://var.astro.cz/oejv/issues/oejv0107.pdf"/>
    <hyperlink ref="P40" r:id="rId13" display="http://www.bav-astro.de/sfs/BAVM_link.php?BAVMnr=186"/>
    <hyperlink ref="P41" r:id="rId14" display="http://www.bav-astro.de/sfs/BAVM_link.php?BAVMnr=201"/>
    <hyperlink ref="P48" r:id="rId15" display="http://www.bav-astro.de/sfs/BAVM_link.php?BAVMnr=212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2"/>
  <sheetViews>
    <sheetView zoomScalePageLayoutView="0" workbookViewId="0" topLeftCell="A1">
      <selection activeCell="E9" sqref="E9:G9"/>
    </sheetView>
  </sheetViews>
  <sheetFormatPr defaultColWidth="9.140625" defaultRowHeight="12.75"/>
  <sheetData>
    <row r="1" spans="1:20" ht="18">
      <c r="A1" s="52" t="s">
        <v>62</v>
      </c>
      <c r="B1" s="31"/>
      <c r="C1" s="31"/>
      <c r="D1" s="36" t="s">
        <v>63</v>
      </c>
      <c r="E1" s="31"/>
      <c r="F1" s="31"/>
      <c r="G1" s="31"/>
      <c r="H1" s="31"/>
      <c r="K1" s="53" t="s">
        <v>64</v>
      </c>
      <c r="L1" s="31" t="s">
        <v>65</v>
      </c>
      <c r="M1" s="31">
        <f>F18*H18-G18*G18</f>
        <v>4.674220072597677</v>
      </c>
      <c r="N1" s="31"/>
      <c r="O1" s="31"/>
      <c r="P1" s="31"/>
      <c r="Q1" s="31"/>
      <c r="R1" s="31">
        <v>1</v>
      </c>
      <c r="S1" s="31" t="s">
        <v>66</v>
      </c>
      <c r="T1" s="31"/>
    </row>
    <row r="2" spans="1:20" ht="12.75">
      <c r="A2" s="31"/>
      <c r="B2" s="31"/>
      <c r="C2" s="31"/>
      <c r="D2" s="31"/>
      <c r="E2" s="31"/>
      <c r="F2" s="31"/>
      <c r="G2" s="31"/>
      <c r="H2" s="31"/>
      <c r="K2" s="53" t="s">
        <v>67</v>
      </c>
      <c r="L2" s="31" t="s">
        <v>68</v>
      </c>
      <c r="M2" s="31">
        <f>+D18*H18-F18*G18</f>
        <v>9.898332064138572</v>
      </c>
      <c r="N2" s="31"/>
      <c r="O2" s="31"/>
      <c r="P2" s="31"/>
      <c r="Q2" s="31"/>
      <c r="R2" s="31">
        <v>2</v>
      </c>
      <c r="S2" s="31" t="s">
        <v>32</v>
      </c>
      <c r="T2" s="31"/>
    </row>
    <row r="3" spans="1:20" ht="13.5" thickBot="1">
      <c r="A3" s="31" t="s">
        <v>69</v>
      </c>
      <c r="B3" s="31" t="s">
        <v>70</v>
      </c>
      <c r="C3" s="31"/>
      <c r="D3" s="31"/>
      <c r="E3" s="54" t="s">
        <v>71</v>
      </c>
      <c r="F3" s="54" t="s">
        <v>72</v>
      </c>
      <c r="G3" s="54" t="s">
        <v>73</v>
      </c>
      <c r="H3" s="54" t="s">
        <v>74</v>
      </c>
      <c r="K3" s="53" t="s">
        <v>75</v>
      </c>
      <c r="L3" s="31" t="s">
        <v>76</v>
      </c>
      <c r="M3" s="31">
        <f>+D18*G18-F18*F18</f>
        <v>5.076486274280285</v>
      </c>
      <c r="N3" s="31"/>
      <c r="O3" s="31"/>
      <c r="P3" s="31"/>
      <c r="Q3" s="31"/>
      <c r="R3" s="31">
        <v>3</v>
      </c>
      <c r="S3" s="31" t="s">
        <v>77</v>
      </c>
      <c r="T3" s="31"/>
    </row>
    <row r="4" spans="1:20" ht="12.75">
      <c r="A4" s="31" t="s">
        <v>78</v>
      </c>
      <c r="B4" s="31" t="s">
        <v>79</v>
      </c>
      <c r="C4" s="31"/>
      <c r="D4" s="55" t="s">
        <v>80</v>
      </c>
      <c r="E4" s="56">
        <f>(E18*M1-I18*M2+J18*M3)/M7</f>
        <v>0.13953489404876032</v>
      </c>
      <c r="F4" s="57">
        <f>+E7/M7*M18</f>
        <v>0.022093303924652516</v>
      </c>
      <c r="G4" s="58">
        <f>+B18</f>
        <v>1</v>
      </c>
      <c r="H4" s="59">
        <f>ABS(F4/E4)</f>
        <v>0.1583353330739767</v>
      </c>
      <c r="K4" s="53" t="s">
        <v>81</v>
      </c>
      <c r="L4" s="31" t="s">
        <v>82</v>
      </c>
      <c r="M4" s="31">
        <f>+D17*H18-F18*F18</f>
        <v>21.04800016350478</v>
      </c>
      <c r="N4" s="31"/>
      <c r="O4" s="31"/>
      <c r="P4" s="31"/>
      <c r="Q4" s="31"/>
      <c r="R4" s="31">
        <v>4</v>
      </c>
      <c r="S4" s="31" t="s">
        <v>83</v>
      </c>
      <c r="T4" s="31"/>
    </row>
    <row r="5" spans="1:20" ht="12.75">
      <c r="A5" s="31" t="s">
        <v>84</v>
      </c>
      <c r="B5" s="60">
        <v>40323</v>
      </c>
      <c r="C5" s="31"/>
      <c r="D5" s="61" t="s">
        <v>85</v>
      </c>
      <c r="E5" s="62">
        <f>+(-E18*M2+I18*M4-J18*M5)/M7</f>
        <v>-0.20667868819316562</v>
      </c>
      <c r="F5" s="63">
        <f>N18*E7/M7</f>
        <v>0.046882580512480385</v>
      </c>
      <c r="G5" s="64">
        <f>+B18/A18</f>
        <v>0.0001</v>
      </c>
      <c r="H5" s="59">
        <f>ABS(F5/E5)</f>
        <v>0.22683800116179895</v>
      </c>
      <c r="K5" s="53" t="s">
        <v>86</v>
      </c>
      <c r="L5" s="31" t="s">
        <v>87</v>
      </c>
      <c r="M5" s="31">
        <f>+D17*G18-D18*F18</f>
        <v>10.834877159321024</v>
      </c>
      <c r="N5" s="31"/>
      <c r="O5" s="31"/>
      <c r="P5" s="31"/>
      <c r="Q5" s="31"/>
      <c r="R5" s="31">
        <v>5</v>
      </c>
      <c r="S5" s="31" t="s">
        <v>88</v>
      </c>
      <c r="T5" s="31"/>
    </row>
    <row r="6" spans="1:20" ht="13.5" thickBot="1">
      <c r="A6" s="31"/>
      <c r="B6" s="31"/>
      <c r="D6" s="65" t="s">
        <v>89</v>
      </c>
      <c r="E6" s="66">
        <f>+(E18*M3-I18*M5+J18*M6)/M7</f>
        <v>0.12395324506159526</v>
      </c>
      <c r="F6" s="67">
        <f>O18*E7/M7</f>
        <v>0.024178932135467235</v>
      </c>
      <c r="G6" s="68">
        <f>+B18/A18^2</f>
        <v>1E-08</v>
      </c>
      <c r="H6" s="59">
        <f>ABS(F6/E6)</f>
        <v>0.19506493858593343</v>
      </c>
      <c r="K6" s="69" t="s">
        <v>90</v>
      </c>
      <c r="L6" s="70" t="s">
        <v>91</v>
      </c>
      <c r="M6" s="70">
        <f>+D17*F18-D18*D18</f>
        <v>5.598375889999943</v>
      </c>
      <c r="N6" s="31"/>
      <c r="O6" s="31"/>
      <c r="P6" s="31"/>
      <c r="Q6" s="31"/>
      <c r="R6" s="31">
        <v>6</v>
      </c>
      <c r="S6" s="31" t="s">
        <v>92</v>
      </c>
      <c r="T6" s="31"/>
    </row>
    <row r="7" spans="2:20" ht="12.75">
      <c r="B7" s="31"/>
      <c r="C7" s="31"/>
      <c r="D7" s="71" t="s">
        <v>93</v>
      </c>
      <c r="E7" s="72">
        <f>SQRT(L18/(D17-3))</f>
        <v>0.0018117357557135355</v>
      </c>
      <c r="F7" s="31"/>
      <c r="G7" s="73">
        <f>+B22</f>
        <v>0.053242445552314166</v>
      </c>
      <c r="H7" s="31"/>
      <c r="K7" s="53" t="s">
        <v>94</v>
      </c>
      <c r="L7" s="74" t="s">
        <v>95</v>
      </c>
      <c r="M7" s="31">
        <f>+D17*M1-D18*M2+F18*M3</f>
        <v>0.031432399321602134</v>
      </c>
      <c r="N7" s="31"/>
      <c r="O7" s="31"/>
      <c r="P7" s="31"/>
      <c r="Q7" s="31"/>
      <c r="R7" s="31">
        <v>7</v>
      </c>
      <c r="S7" s="31" t="s">
        <v>96</v>
      </c>
      <c r="T7" s="31"/>
    </row>
    <row r="8" spans="2:20" ht="12.75">
      <c r="B8" s="31"/>
      <c r="C8" s="31"/>
      <c r="D8" s="71" t="s">
        <v>97</v>
      </c>
      <c r="E8" s="31"/>
      <c r="F8" s="75">
        <f ca="1">CORREL(INDIRECT(E12):INDIRECT(E13),INDIRECT(K12):INDIRECT(K13))</f>
        <v>0.9674352349560288</v>
      </c>
      <c r="G8" s="72"/>
      <c r="H8" s="31"/>
      <c r="I8" s="73"/>
      <c r="J8" s="31"/>
      <c r="K8" s="31"/>
      <c r="L8" s="74"/>
      <c r="M8" s="31"/>
      <c r="N8" s="31"/>
      <c r="O8" s="31"/>
      <c r="P8" s="31"/>
      <c r="Q8" s="31"/>
      <c r="R8" s="31">
        <v>8</v>
      </c>
      <c r="S8" s="31" t="s">
        <v>98</v>
      </c>
      <c r="T8" s="31"/>
    </row>
    <row r="9" spans="1:20" ht="12.75">
      <c r="A9" s="31"/>
      <c r="B9" s="31"/>
      <c r="C9" s="31"/>
      <c r="D9" s="31"/>
      <c r="E9" s="76">
        <f>E6*G6</f>
        <v>1.2395324506159527E-09</v>
      </c>
      <c r="F9" s="77">
        <f>H6</f>
        <v>0.19506493858593343</v>
      </c>
      <c r="G9" s="78">
        <f>F8</f>
        <v>0.9674352349560288</v>
      </c>
      <c r="I9" s="73"/>
      <c r="J9" s="31"/>
      <c r="K9" s="31"/>
      <c r="L9" s="74"/>
      <c r="M9" s="31"/>
      <c r="N9" s="31"/>
      <c r="O9" s="31"/>
      <c r="P9" s="31"/>
      <c r="Q9" s="31"/>
      <c r="R9" s="31">
        <v>9</v>
      </c>
      <c r="S9" s="31" t="s">
        <v>43</v>
      </c>
      <c r="T9" s="31"/>
    </row>
    <row r="10" spans="1:20" ht="12.75">
      <c r="A10" s="79"/>
      <c r="B10" s="7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>
        <v>10</v>
      </c>
      <c r="S10" s="31" t="s">
        <v>99</v>
      </c>
      <c r="T10" s="31"/>
    </row>
    <row r="11" spans="1:20" ht="12.75">
      <c r="A11" s="79"/>
      <c r="B11" s="7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>
        <v>11</v>
      </c>
      <c r="S11" s="31" t="s">
        <v>100</v>
      </c>
      <c r="T11" s="31"/>
    </row>
    <row r="12" spans="1:20" ht="12.75">
      <c r="A12" s="80">
        <v>21</v>
      </c>
      <c r="B12" s="31" t="s">
        <v>101</v>
      </c>
      <c r="C12" s="81">
        <v>21</v>
      </c>
      <c r="D12" s="6" t="str">
        <f>D$15&amp;$C12</f>
        <v>D21</v>
      </c>
      <c r="E12" s="6" t="str">
        <f aca="true" t="shared" si="0" ref="E12:O12">E15&amp;$C12</f>
        <v>E21</v>
      </c>
      <c r="F12" s="6" t="str">
        <f t="shared" si="0"/>
        <v>F21</v>
      </c>
      <c r="G12" s="6" t="str">
        <f t="shared" si="0"/>
        <v>G21</v>
      </c>
      <c r="H12" s="6" t="str">
        <f t="shared" si="0"/>
        <v>H21</v>
      </c>
      <c r="I12" s="6" t="str">
        <f t="shared" si="0"/>
        <v>I21</v>
      </c>
      <c r="J12" s="6" t="str">
        <f t="shared" si="0"/>
        <v>J21</v>
      </c>
      <c r="K12" s="6" t="str">
        <f t="shared" si="0"/>
        <v>K21</v>
      </c>
      <c r="L12" s="6" t="str">
        <f t="shared" si="0"/>
        <v>L21</v>
      </c>
      <c r="M12" s="6" t="str">
        <f t="shared" si="0"/>
        <v>M21</v>
      </c>
      <c r="N12" s="6" t="str">
        <f t="shared" si="0"/>
        <v>N21</v>
      </c>
      <c r="O12" s="6" t="str">
        <f t="shared" si="0"/>
        <v>O21</v>
      </c>
      <c r="P12" s="31"/>
      <c r="Q12" s="31"/>
      <c r="R12" s="31">
        <v>12</v>
      </c>
      <c r="S12" s="31" t="s">
        <v>102</v>
      </c>
      <c r="T12" s="31"/>
    </row>
    <row r="13" spans="1:20" ht="12.75">
      <c r="A13" s="80">
        <f>20+COUNT(A21:A1449)</f>
        <v>34</v>
      </c>
      <c r="B13" s="31" t="s">
        <v>103</v>
      </c>
      <c r="C13" s="81">
        <f>A13</f>
        <v>34</v>
      </c>
      <c r="D13" s="6" t="str">
        <f>D$15&amp;$C13</f>
        <v>D34</v>
      </c>
      <c r="E13" s="6" t="str">
        <f aca="true" t="shared" si="1" ref="E13:O13">E$15&amp;$C13</f>
        <v>E34</v>
      </c>
      <c r="F13" s="6" t="str">
        <f t="shared" si="1"/>
        <v>F34</v>
      </c>
      <c r="G13" s="6" t="str">
        <f t="shared" si="1"/>
        <v>G34</v>
      </c>
      <c r="H13" s="6" t="str">
        <f t="shared" si="1"/>
        <v>H34</v>
      </c>
      <c r="I13" s="6" t="str">
        <f t="shared" si="1"/>
        <v>I34</v>
      </c>
      <c r="J13" s="6" t="str">
        <f t="shared" si="1"/>
        <v>J34</v>
      </c>
      <c r="K13" s="6" t="str">
        <f t="shared" si="1"/>
        <v>K34</v>
      </c>
      <c r="L13" s="6" t="str">
        <f t="shared" si="1"/>
        <v>L34</v>
      </c>
      <c r="M13" s="6" t="str">
        <f t="shared" si="1"/>
        <v>M34</v>
      </c>
      <c r="N13" s="6" t="str">
        <f t="shared" si="1"/>
        <v>N34</v>
      </c>
      <c r="O13" s="6" t="str">
        <f t="shared" si="1"/>
        <v>O34</v>
      </c>
      <c r="P13" s="31"/>
      <c r="Q13" s="31"/>
      <c r="R13" s="31">
        <v>13</v>
      </c>
      <c r="S13" s="31" t="s">
        <v>104</v>
      </c>
      <c r="T13" s="31"/>
    </row>
    <row r="14" spans="1:20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74"/>
      <c r="N14" s="31"/>
      <c r="O14" s="31"/>
      <c r="P14" s="31"/>
      <c r="Q14" s="31"/>
      <c r="R14" s="31">
        <v>14</v>
      </c>
      <c r="S14" s="31" t="s">
        <v>105</v>
      </c>
      <c r="T14" s="31"/>
    </row>
    <row r="15" spans="1:20" ht="12.75">
      <c r="A15" s="6"/>
      <c r="B15" s="31"/>
      <c r="C15" s="31"/>
      <c r="D15" s="6" t="str">
        <f aca="true" t="shared" si="2" ref="D15:O15">VLOOKUP(D16,$R1:$S26,2,FALSE)</f>
        <v>D</v>
      </c>
      <c r="E15" s="6" t="str">
        <f t="shared" si="2"/>
        <v>E</v>
      </c>
      <c r="F15" s="6" t="str">
        <f t="shared" si="2"/>
        <v>F</v>
      </c>
      <c r="G15" s="6" t="str">
        <f t="shared" si="2"/>
        <v>G</v>
      </c>
      <c r="H15" s="6" t="str">
        <f t="shared" si="2"/>
        <v>H</v>
      </c>
      <c r="I15" s="6" t="str">
        <f t="shared" si="2"/>
        <v>I</v>
      </c>
      <c r="J15" s="6" t="str">
        <f t="shared" si="2"/>
        <v>J</v>
      </c>
      <c r="K15" s="6" t="str">
        <f t="shared" si="2"/>
        <v>K</v>
      </c>
      <c r="L15" s="6" t="str">
        <f t="shared" si="2"/>
        <v>L</v>
      </c>
      <c r="M15" s="6" t="str">
        <f t="shared" si="2"/>
        <v>M</v>
      </c>
      <c r="N15" s="6" t="str">
        <f t="shared" si="2"/>
        <v>N</v>
      </c>
      <c r="O15" s="6" t="str">
        <f t="shared" si="2"/>
        <v>O</v>
      </c>
      <c r="P15" s="31"/>
      <c r="Q15" s="31"/>
      <c r="R15" s="31">
        <v>15</v>
      </c>
      <c r="S15" s="31" t="s">
        <v>106</v>
      </c>
      <c r="T15" s="31"/>
    </row>
    <row r="16" spans="1:20" ht="12.75">
      <c r="A16" s="6"/>
      <c r="B16" s="79"/>
      <c r="C16" s="31"/>
      <c r="D16" s="6">
        <f>COLUMN()</f>
        <v>4</v>
      </c>
      <c r="E16" s="6">
        <f>COLUMN()</f>
        <v>5</v>
      </c>
      <c r="F16" s="6">
        <f>COLUMN()</f>
        <v>6</v>
      </c>
      <c r="G16" s="6">
        <f>COLUMN()</f>
        <v>7</v>
      </c>
      <c r="H16" s="6">
        <f>COLUMN()</f>
        <v>8</v>
      </c>
      <c r="I16" s="6">
        <f>COLUMN()</f>
        <v>9</v>
      </c>
      <c r="J16" s="6">
        <f>COLUMN()</f>
        <v>10</v>
      </c>
      <c r="K16" s="6">
        <f>COLUMN()</f>
        <v>11</v>
      </c>
      <c r="L16" s="6">
        <f>COLUMN()</f>
        <v>12</v>
      </c>
      <c r="M16" s="6">
        <f>COLUMN()</f>
        <v>13</v>
      </c>
      <c r="N16" s="6">
        <f>COLUMN()</f>
        <v>14</v>
      </c>
      <c r="O16" s="6">
        <f>COLUMN()</f>
        <v>15</v>
      </c>
      <c r="P16" s="31"/>
      <c r="Q16" s="31"/>
      <c r="R16" s="31">
        <v>16</v>
      </c>
      <c r="S16" s="31" t="s">
        <v>107</v>
      </c>
      <c r="T16" s="31"/>
    </row>
    <row r="17" spans="1:20" ht="12.75">
      <c r="A17" s="36" t="s">
        <v>108</v>
      </c>
      <c r="B17" s="31"/>
      <c r="C17" s="31" t="s">
        <v>109</v>
      </c>
      <c r="D17" s="31">
        <f>C13-C12+1</f>
        <v>14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>
        <v>17</v>
      </c>
      <c r="S17" s="31" t="s">
        <v>110</v>
      </c>
      <c r="T17" s="31"/>
    </row>
    <row r="18" spans="1:20" ht="12.75">
      <c r="A18" s="82">
        <v>10000</v>
      </c>
      <c r="B18" s="82">
        <v>1</v>
      </c>
      <c r="C18" s="31" t="s">
        <v>111</v>
      </c>
      <c r="D18" s="31">
        <f ca="1">SUM(INDIRECT(D12):INDIRECT(D13))</f>
        <v>13.090900000000001</v>
      </c>
      <c r="E18" s="31">
        <f ca="1">SUM(INDIRECT(E12):INDIRECT(E13))</f>
        <v>0.8147363756797859</v>
      </c>
      <c r="F18" s="31">
        <f ca="1">SUM(INDIRECT(F12):INDIRECT(F13))</f>
        <v>12.64071705</v>
      </c>
      <c r="G18" s="31">
        <f ca="1">SUM(INDIRECT(G12):INDIRECT(G13))</f>
        <v>12.593802856369</v>
      </c>
      <c r="H18" s="31">
        <f ca="1">SUM(INDIRECT(H12):INDIRECT(H13))</f>
        <v>12.916837692976104</v>
      </c>
      <c r="I18" s="31">
        <f ca="1">SUM(INDIRECT(I12):INDIRECT(I13))</f>
        <v>0.7751132585128317</v>
      </c>
      <c r="J18" s="31">
        <f ca="1">SUM(INDIRECT(J12):INDIRECT(J13))</f>
        <v>0.7620344085449223</v>
      </c>
      <c r="K18" s="31"/>
      <c r="L18" s="31">
        <f ca="1">SUM(INDIRECT(L12):INDIRECT(L13))</f>
        <v>3.610625093383985E-05</v>
      </c>
      <c r="M18" s="31">
        <f ca="1">SQRT(SUM(INDIRECT(M12):INDIRECT(M13)))</f>
        <v>0.3833039940306838</v>
      </c>
      <c r="N18" s="31">
        <f ca="1">SQRT(SUM(INDIRECT(N12):INDIRECT(N13)))</f>
        <v>0.8133813042261615</v>
      </c>
      <c r="O18" s="31">
        <f ca="1">SQRT(SUM(INDIRECT(O12):INDIRECT(O13)))</f>
        <v>0.41948824361122383</v>
      </c>
      <c r="P18" s="31"/>
      <c r="Q18" s="31"/>
      <c r="R18" s="31">
        <v>18</v>
      </c>
      <c r="S18" s="31" t="s">
        <v>112</v>
      </c>
      <c r="T18" s="31"/>
    </row>
    <row r="19" spans="1:20" ht="12.75">
      <c r="A19" s="83" t="s">
        <v>113</v>
      </c>
      <c r="B19" s="31"/>
      <c r="C19" s="31"/>
      <c r="D19" s="84" t="s">
        <v>114</v>
      </c>
      <c r="E19" s="84" t="s">
        <v>115</v>
      </c>
      <c r="F19" s="84" t="s">
        <v>116</v>
      </c>
      <c r="G19" s="84" t="s">
        <v>117</v>
      </c>
      <c r="H19" s="84" t="s">
        <v>118</v>
      </c>
      <c r="I19" s="84" t="s">
        <v>119</v>
      </c>
      <c r="J19" s="84" t="s">
        <v>120</v>
      </c>
      <c r="K19" s="85"/>
      <c r="L19" s="85"/>
      <c r="M19" s="85"/>
      <c r="N19" s="85"/>
      <c r="O19" s="85"/>
      <c r="P19" s="31"/>
      <c r="Q19" s="31"/>
      <c r="R19" s="31">
        <v>19</v>
      </c>
      <c r="S19" s="31" t="s">
        <v>121</v>
      </c>
      <c r="T19" s="31"/>
    </row>
    <row r="20" spans="1:20" ht="15" thickBot="1">
      <c r="A20" s="9" t="s">
        <v>122</v>
      </c>
      <c r="B20" s="9" t="s">
        <v>123</v>
      </c>
      <c r="C20" s="31"/>
      <c r="D20" s="9" t="s">
        <v>122</v>
      </c>
      <c r="E20" s="9" t="s">
        <v>123</v>
      </c>
      <c r="F20" s="9" t="s">
        <v>124</v>
      </c>
      <c r="G20" s="9" t="s">
        <v>125</v>
      </c>
      <c r="H20" s="9" t="s">
        <v>126</v>
      </c>
      <c r="I20" s="86" t="s">
        <v>127</v>
      </c>
      <c r="J20" s="9" t="s">
        <v>128</v>
      </c>
      <c r="K20" s="87" t="s">
        <v>129</v>
      </c>
      <c r="L20" s="86" t="s">
        <v>130</v>
      </c>
      <c r="M20" s="86" t="s">
        <v>131</v>
      </c>
      <c r="N20" s="86" t="s">
        <v>132</v>
      </c>
      <c r="O20" s="86" t="s">
        <v>133</v>
      </c>
      <c r="P20" s="88" t="s">
        <v>134</v>
      </c>
      <c r="Q20" s="31"/>
      <c r="R20" s="31">
        <v>20</v>
      </c>
      <c r="S20" s="31" t="s">
        <v>135</v>
      </c>
      <c r="T20" s="31"/>
    </row>
    <row r="21" spans="1:20" ht="12.75">
      <c r="A21" s="89">
        <v>7429</v>
      </c>
      <c r="B21" s="89">
        <v>0.053242445552314166</v>
      </c>
      <c r="C21" s="31"/>
      <c r="D21" s="90">
        <f aca="true" t="shared" si="3" ref="D21:E52">A21/A$18</f>
        <v>0.7429</v>
      </c>
      <c r="E21" s="90">
        <f t="shared" si="3"/>
        <v>0.053242445552314166</v>
      </c>
      <c r="F21" s="42">
        <f>D21*D21</f>
        <v>0.55190041</v>
      </c>
      <c r="G21" s="42">
        <f>D21*F21</f>
        <v>0.410006814589</v>
      </c>
      <c r="H21" s="42">
        <f>F21*F21</f>
        <v>0.3045940625581681</v>
      </c>
      <c r="I21" s="42">
        <f>E21*D21</f>
        <v>0.03955381280081419</v>
      </c>
      <c r="J21" s="42">
        <f>I21*D21</f>
        <v>0.029384527529724865</v>
      </c>
      <c r="K21" s="42">
        <f aca="true" t="shared" si="4" ref="K21:K84">+E$4+E$5*D21+E$6*D21^2</f>
        <v>0.054403143360382475</v>
      </c>
      <c r="L21" s="42">
        <f>+(K21-E21)^2</f>
        <v>1.3472194016545769E-06</v>
      </c>
      <c r="M21" s="42">
        <f aca="true" t="shared" si="5" ref="M21:M84">(M$1-M$2*D21+M$3*F21)^2</f>
        <v>0.014997440672774627</v>
      </c>
      <c r="N21" s="42">
        <f aca="true" t="shared" si="6" ref="N21:N84">(-M$2+M$4*D21-M$5*F21)^2</f>
        <v>0.058344416589311505</v>
      </c>
      <c r="O21" s="42">
        <f aca="true" t="shared" si="7" ref="O21:O84">+(M$3-D21*M$5+F21*M$6)^2</f>
        <v>0.013689463709039106</v>
      </c>
      <c r="P21" s="31">
        <f>+E21-K21</f>
        <v>-0.001160697808068309</v>
      </c>
      <c r="Q21" s="31"/>
      <c r="R21" s="31">
        <v>21</v>
      </c>
      <c r="S21" s="31" t="s">
        <v>136</v>
      </c>
      <c r="T21" s="31"/>
    </row>
    <row r="22" spans="1:20" ht="12.75">
      <c r="A22" s="89">
        <v>7429</v>
      </c>
      <c r="B22" s="89">
        <v>0.053242445552314166</v>
      </c>
      <c r="C22" s="31"/>
      <c r="D22" s="90">
        <f t="shared" si="3"/>
        <v>0.7429</v>
      </c>
      <c r="E22" s="90">
        <f t="shared" si="3"/>
        <v>0.053242445552314166</v>
      </c>
      <c r="F22" s="42">
        <f aca="true" t="shared" si="8" ref="F22:F85">D22*D22</f>
        <v>0.55190041</v>
      </c>
      <c r="G22" s="42">
        <f aca="true" t="shared" si="9" ref="G22:G85">D22*F22</f>
        <v>0.410006814589</v>
      </c>
      <c r="H22" s="42">
        <f aca="true" t="shared" si="10" ref="H22:H85">F22*F22</f>
        <v>0.3045940625581681</v>
      </c>
      <c r="I22" s="42">
        <f aca="true" t="shared" si="11" ref="I22:I85">E22*D22</f>
        <v>0.03955381280081419</v>
      </c>
      <c r="J22" s="42">
        <f aca="true" t="shared" si="12" ref="J22:J85">I22*D22</f>
        <v>0.029384527529724865</v>
      </c>
      <c r="K22" s="42">
        <f t="shared" si="4"/>
        <v>0.054403143360382475</v>
      </c>
      <c r="L22" s="42">
        <f aca="true" t="shared" si="13" ref="L22:L85">+(K22-E22)^2</f>
        <v>1.3472194016545769E-06</v>
      </c>
      <c r="M22" s="42">
        <f t="shared" si="5"/>
        <v>0.014997440672774627</v>
      </c>
      <c r="N22" s="42">
        <f t="shared" si="6"/>
        <v>0.058344416589311505</v>
      </c>
      <c r="O22" s="42">
        <f t="shared" si="7"/>
        <v>0.013689463709039106</v>
      </c>
      <c r="P22" s="31">
        <f aca="true" t="shared" si="14" ref="P22:P85">+E22-K22</f>
        <v>-0.001160697808068309</v>
      </c>
      <c r="Q22" s="31"/>
      <c r="R22" s="31">
        <v>22</v>
      </c>
      <c r="S22" s="31" t="s">
        <v>137</v>
      </c>
      <c r="T22" s="31"/>
    </row>
    <row r="23" spans="1:20" ht="12.75">
      <c r="A23" s="89">
        <v>7567</v>
      </c>
      <c r="B23" s="89">
        <v>0.055276670544117223</v>
      </c>
      <c r="C23" s="31"/>
      <c r="D23" s="90">
        <f t="shared" si="3"/>
        <v>0.7567</v>
      </c>
      <c r="E23" s="90">
        <f t="shared" si="3"/>
        <v>0.055276670544117223</v>
      </c>
      <c r="F23" s="42">
        <f t="shared" si="8"/>
        <v>0.5725948900000001</v>
      </c>
      <c r="G23" s="42">
        <f t="shared" si="9"/>
        <v>0.4332825532630001</v>
      </c>
      <c r="H23" s="42">
        <f t="shared" si="10"/>
        <v>0.32786490805411217</v>
      </c>
      <c r="I23" s="42">
        <f t="shared" si="11"/>
        <v>0.04182785660073351</v>
      </c>
      <c r="J23" s="42">
        <f t="shared" si="12"/>
        <v>0.03165113908977505</v>
      </c>
      <c r="K23" s="42">
        <f t="shared" si="4"/>
        <v>0.05411612541417908</v>
      </c>
      <c r="L23" s="42">
        <f t="shared" si="13"/>
        <v>1.3468649986231402E-06</v>
      </c>
      <c r="M23" s="42">
        <f t="shared" si="5"/>
        <v>0.00826686454128502</v>
      </c>
      <c r="N23" s="42">
        <f t="shared" si="6"/>
        <v>0.030732065879935096</v>
      </c>
      <c r="O23" s="42">
        <f t="shared" si="7"/>
        <v>0.006944914686055167</v>
      </c>
      <c r="P23" s="31">
        <f t="shared" si="14"/>
        <v>0.0011605451299381425</v>
      </c>
      <c r="Q23" s="31"/>
      <c r="R23" s="31">
        <v>23</v>
      </c>
      <c r="S23" s="31" t="s">
        <v>138</v>
      </c>
      <c r="T23" s="31"/>
    </row>
    <row r="24" spans="1:20" ht="12.75">
      <c r="A24" s="89">
        <v>7567</v>
      </c>
      <c r="B24" s="89">
        <v>0.055276670544117223</v>
      </c>
      <c r="C24" s="31"/>
      <c r="D24" s="90">
        <f t="shared" si="3"/>
        <v>0.7567</v>
      </c>
      <c r="E24" s="90">
        <f t="shared" si="3"/>
        <v>0.055276670544117223</v>
      </c>
      <c r="F24" s="42">
        <f t="shared" si="8"/>
        <v>0.5725948900000001</v>
      </c>
      <c r="G24" s="42">
        <f t="shared" si="9"/>
        <v>0.4332825532630001</v>
      </c>
      <c r="H24" s="42">
        <f t="shared" si="10"/>
        <v>0.32786490805411217</v>
      </c>
      <c r="I24" s="42">
        <f t="shared" si="11"/>
        <v>0.04182785660073351</v>
      </c>
      <c r="J24" s="42">
        <f t="shared" si="12"/>
        <v>0.03165113908977505</v>
      </c>
      <c r="K24" s="42">
        <f t="shared" si="4"/>
        <v>0.05411612541417908</v>
      </c>
      <c r="L24" s="42">
        <f t="shared" si="13"/>
        <v>1.3468649986231402E-06</v>
      </c>
      <c r="M24" s="42">
        <f t="shared" si="5"/>
        <v>0.00826686454128502</v>
      </c>
      <c r="N24" s="42">
        <f t="shared" si="6"/>
        <v>0.030732065879935096</v>
      </c>
      <c r="O24" s="42">
        <f t="shared" si="7"/>
        <v>0.006944914686055167</v>
      </c>
      <c r="P24" s="31">
        <f t="shared" si="14"/>
        <v>0.0011605451299381425</v>
      </c>
      <c r="Q24" s="31"/>
      <c r="R24" s="31">
        <v>24</v>
      </c>
      <c r="S24" s="31" t="s">
        <v>122</v>
      </c>
      <c r="T24" s="31"/>
    </row>
    <row r="25" spans="1:20" ht="12.75">
      <c r="A25" s="89">
        <v>7997</v>
      </c>
      <c r="B25" s="89">
        <v>0.05198331364954356</v>
      </c>
      <c r="C25" s="31"/>
      <c r="D25" s="90">
        <f t="shared" si="3"/>
        <v>0.7997</v>
      </c>
      <c r="E25" s="90">
        <f t="shared" si="3"/>
        <v>0.05198331364954356</v>
      </c>
      <c r="F25" s="42">
        <f t="shared" si="8"/>
        <v>0.63952009</v>
      </c>
      <c r="G25" s="42">
        <f t="shared" si="9"/>
        <v>0.5114242159729999</v>
      </c>
      <c r="H25" s="42">
        <f t="shared" si="10"/>
        <v>0.40898594551360806</v>
      </c>
      <c r="I25" s="42">
        <f t="shared" si="11"/>
        <v>0.04157105592553998</v>
      </c>
      <c r="J25" s="42">
        <f t="shared" si="12"/>
        <v>0.03324437342365432</v>
      </c>
      <c r="K25" s="42">
        <f t="shared" si="4"/>
        <v>0.05352453753826923</v>
      </c>
      <c r="L25" s="42">
        <f t="shared" si="13"/>
        <v>2.3753710751786786E-06</v>
      </c>
      <c r="M25" s="42">
        <f t="shared" si="5"/>
        <v>2.5390310823531534E-05</v>
      </c>
      <c r="N25" s="42">
        <f t="shared" si="6"/>
        <v>2.145589228178174E-05</v>
      </c>
      <c r="O25" s="42">
        <f t="shared" si="7"/>
        <v>6.227004318662985E-05</v>
      </c>
      <c r="P25" s="31">
        <f t="shared" si="14"/>
        <v>-0.0015412238887256707</v>
      </c>
      <c r="Q25" s="31"/>
      <c r="R25" s="31">
        <v>25</v>
      </c>
      <c r="S25" s="31" t="s">
        <v>123</v>
      </c>
      <c r="T25" s="31"/>
    </row>
    <row r="26" spans="1:20" ht="12.75">
      <c r="A26" s="89">
        <v>8496</v>
      </c>
      <c r="B26" s="89">
        <v>0.05480706924572587</v>
      </c>
      <c r="C26" s="31"/>
      <c r="D26" s="90">
        <f t="shared" si="3"/>
        <v>0.8496</v>
      </c>
      <c r="E26" s="90">
        <f t="shared" si="3"/>
        <v>0.05480706924572587</v>
      </c>
      <c r="F26" s="42">
        <f t="shared" si="8"/>
        <v>0.72182016</v>
      </c>
      <c r="G26" s="42">
        <f t="shared" si="9"/>
        <v>0.6132584079360001</v>
      </c>
      <c r="H26" s="42">
        <f t="shared" si="10"/>
        <v>0.5210243433824256</v>
      </c>
      <c r="I26" s="42">
        <f t="shared" si="11"/>
        <v>0.0465640860311687</v>
      </c>
      <c r="J26" s="42">
        <f t="shared" si="12"/>
        <v>0.03956084749208093</v>
      </c>
      <c r="K26" s="42">
        <f t="shared" si="4"/>
        <v>0.0534126317427267</v>
      </c>
      <c r="L26" s="42">
        <f t="shared" si="13"/>
        <v>1.944455949770556E-06</v>
      </c>
      <c r="M26" s="42">
        <f t="shared" si="5"/>
        <v>0.005054174034454724</v>
      </c>
      <c r="N26" s="42">
        <f t="shared" si="6"/>
        <v>0.026639498581042868</v>
      </c>
      <c r="O26" s="42">
        <f t="shared" si="7"/>
        <v>0.007709679323933635</v>
      </c>
      <c r="P26" s="31">
        <f t="shared" si="14"/>
        <v>0.0013944375029991685</v>
      </c>
      <c r="Q26" s="31"/>
      <c r="R26" s="31">
        <v>26</v>
      </c>
      <c r="S26" s="31" t="s">
        <v>139</v>
      </c>
      <c r="T26" s="31"/>
    </row>
    <row r="27" spans="1:20" ht="12.75">
      <c r="A27" s="89">
        <v>8557</v>
      </c>
      <c r="B27" s="89">
        <v>0.054422197688836604</v>
      </c>
      <c r="C27" s="31"/>
      <c r="D27" s="90">
        <f t="shared" si="3"/>
        <v>0.8557</v>
      </c>
      <c r="E27" s="90">
        <f t="shared" si="3"/>
        <v>0.054422197688836604</v>
      </c>
      <c r="F27" s="42">
        <f t="shared" si="8"/>
        <v>0.7322224900000001</v>
      </c>
      <c r="G27" s="42">
        <f t="shared" si="9"/>
        <v>0.6265627846930001</v>
      </c>
      <c r="H27" s="42">
        <f t="shared" si="10"/>
        <v>0.5361497748618002</v>
      </c>
      <c r="I27" s="42">
        <f t="shared" si="11"/>
        <v>0.046569074562337484</v>
      </c>
      <c r="J27" s="42">
        <f t="shared" si="12"/>
        <v>0.03984915710299219</v>
      </c>
      <c r="K27" s="42">
        <f t="shared" si="4"/>
        <v>0.05344129430444999</v>
      </c>
      <c r="L27" s="42">
        <f t="shared" si="13"/>
        <v>9.621714495011076E-07</v>
      </c>
      <c r="M27" s="42">
        <f t="shared" si="5"/>
        <v>0.006188222262617894</v>
      </c>
      <c r="N27" s="42">
        <f t="shared" si="6"/>
        <v>0.032005547524471746</v>
      </c>
      <c r="O27" s="42">
        <f t="shared" si="7"/>
        <v>0.009151099014905139</v>
      </c>
      <c r="P27" s="31">
        <f t="shared" si="14"/>
        <v>0.000980903384386611</v>
      </c>
      <c r="Q27" s="31"/>
      <c r="R27" s="31"/>
      <c r="S27" s="31"/>
      <c r="T27" s="31"/>
    </row>
    <row r="28" spans="1:20" ht="12.75">
      <c r="A28" s="89">
        <v>9517</v>
      </c>
      <c r="B28" s="89">
        <v>0.0540602846085676</v>
      </c>
      <c r="C28" s="31"/>
      <c r="D28" s="90">
        <f t="shared" si="3"/>
        <v>0.9517</v>
      </c>
      <c r="E28" s="90">
        <f t="shared" si="3"/>
        <v>0.0540602846085676</v>
      </c>
      <c r="F28" s="42">
        <f t="shared" si="8"/>
        <v>0.90573289</v>
      </c>
      <c r="G28" s="42">
        <f t="shared" si="9"/>
        <v>0.861985991413</v>
      </c>
      <c r="H28" s="42">
        <f t="shared" si="10"/>
        <v>0.8203520680277521</v>
      </c>
      <c r="I28" s="42">
        <f t="shared" si="11"/>
        <v>0.051449172861973785</v>
      </c>
      <c r="J28" s="42">
        <f t="shared" si="12"/>
        <v>0.04896417781274045</v>
      </c>
      <c r="K28" s="42">
        <f t="shared" si="4"/>
        <v>0.05510731736984151</v>
      </c>
      <c r="L28" s="42">
        <f t="shared" si="13"/>
        <v>1.096277603180865E-06</v>
      </c>
      <c r="M28" s="42">
        <f t="shared" si="5"/>
        <v>0.02192826942261128</v>
      </c>
      <c r="N28" s="42">
        <f t="shared" si="6"/>
        <v>0.1021090640076199</v>
      </c>
      <c r="O28" s="42">
        <f t="shared" si="7"/>
        <v>0.02703825887517935</v>
      </c>
      <c r="P28" s="31">
        <f t="shared" si="14"/>
        <v>-0.0010470327612739083</v>
      </c>
      <c r="Q28" s="31"/>
      <c r="R28" s="31"/>
      <c r="S28" s="31"/>
      <c r="T28" s="31"/>
    </row>
    <row r="29" spans="1:20" ht="12.75">
      <c r="A29" s="89">
        <v>9544</v>
      </c>
      <c r="B29" s="89">
        <v>0.05526698080211645</v>
      </c>
      <c r="C29" s="31"/>
      <c r="D29" s="90">
        <f t="shared" si="3"/>
        <v>0.9544</v>
      </c>
      <c r="E29" s="90">
        <f t="shared" si="3"/>
        <v>0.05526698080211645</v>
      </c>
      <c r="F29" s="42">
        <f t="shared" si="8"/>
        <v>0.91087936</v>
      </c>
      <c r="G29" s="42">
        <f t="shared" si="9"/>
        <v>0.8693432611840001</v>
      </c>
      <c r="H29" s="42">
        <f t="shared" si="10"/>
        <v>0.8297012084740096</v>
      </c>
      <c r="I29" s="42">
        <f t="shared" si="11"/>
        <v>0.05274680647753994</v>
      </c>
      <c r="J29" s="42">
        <f t="shared" si="12"/>
        <v>0.050341552102164115</v>
      </c>
      <c r="K29" s="42">
        <f t="shared" si="4"/>
        <v>0.055187206568832095</v>
      </c>
      <c r="L29" s="42">
        <f t="shared" si="13"/>
        <v>6.363928296106669E-09</v>
      </c>
      <c r="M29" s="42">
        <f t="shared" si="5"/>
        <v>0.02210618274803617</v>
      </c>
      <c r="N29" s="42">
        <f t="shared" si="6"/>
        <v>0.10279290054426432</v>
      </c>
      <c r="O29" s="42">
        <f t="shared" si="7"/>
        <v>0.02718391033700992</v>
      </c>
      <c r="P29" s="31">
        <f t="shared" si="14"/>
        <v>7.977423328435485E-05</v>
      </c>
      <c r="Q29" s="31"/>
      <c r="R29" s="31"/>
      <c r="S29" s="31"/>
      <c r="T29" s="31"/>
    </row>
    <row r="30" spans="1:20" ht="12.75">
      <c r="A30" s="89">
        <v>9989</v>
      </c>
      <c r="B30" s="89">
        <v>0.0586773440008983</v>
      </c>
      <c r="C30" s="31"/>
      <c r="D30" s="90">
        <f t="shared" si="3"/>
        <v>0.9989</v>
      </c>
      <c r="E30" s="90">
        <f t="shared" si="3"/>
        <v>0.0586773440008983</v>
      </c>
      <c r="F30" s="42">
        <f t="shared" si="8"/>
        <v>0.99780121</v>
      </c>
      <c r="G30" s="42">
        <f t="shared" si="9"/>
        <v>0.996703628669</v>
      </c>
      <c r="H30" s="42">
        <f t="shared" si="10"/>
        <v>0.9956072546774641</v>
      </c>
      <c r="I30" s="42">
        <f t="shared" si="11"/>
        <v>0.058612798922497315</v>
      </c>
      <c r="J30" s="42">
        <f t="shared" si="12"/>
        <v>0.05854832484368257</v>
      </c>
      <c r="K30" s="42">
        <f t="shared" si="4"/>
        <v>0.056764250318493456</v>
      </c>
      <c r="L30" s="42">
        <f t="shared" si="13"/>
        <v>3.659927437657332E-06</v>
      </c>
      <c r="M30" s="42">
        <f t="shared" si="5"/>
        <v>0.021874315120798193</v>
      </c>
      <c r="N30" s="42">
        <f t="shared" si="6"/>
        <v>0.09951612165287517</v>
      </c>
      <c r="O30" s="42">
        <f t="shared" si="7"/>
        <v>0.025730175654337606</v>
      </c>
      <c r="P30" s="31">
        <f t="shared" si="14"/>
        <v>0.0019130936824048456</v>
      </c>
      <c r="Q30" s="31"/>
      <c r="R30" s="31"/>
      <c r="S30" s="31"/>
      <c r="T30" s="31"/>
    </row>
    <row r="31" spans="1:20" ht="12.75">
      <c r="A31" s="89">
        <v>11156</v>
      </c>
      <c r="B31" s="89">
        <v>0.059066768422781024</v>
      </c>
      <c r="C31" s="31"/>
      <c r="D31" s="90">
        <f t="shared" si="3"/>
        <v>1.1156</v>
      </c>
      <c r="E31" s="90">
        <f t="shared" si="3"/>
        <v>0.059066768422781024</v>
      </c>
      <c r="F31" s="42">
        <f t="shared" si="8"/>
        <v>1.24456336</v>
      </c>
      <c r="G31" s="42">
        <f t="shared" si="9"/>
        <v>1.3884348844159997</v>
      </c>
      <c r="H31" s="42">
        <f t="shared" si="10"/>
        <v>1.5489379570544894</v>
      </c>
      <c r="I31" s="42">
        <f t="shared" si="11"/>
        <v>0.06589488685245451</v>
      </c>
      <c r="J31" s="42">
        <f t="shared" si="12"/>
        <v>0.07351233577259825</v>
      </c>
      <c r="K31" s="42">
        <f t="shared" si="4"/>
        <v>0.06323181665722716</v>
      </c>
      <c r="L31" s="42">
        <f t="shared" si="13"/>
        <v>1.7347626795262857E-05</v>
      </c>
      <c r="M31" s="42">
        <f t="shared" si="5"/>
        <v>0.002535159118998441</v>
      </c>
      <c r="N31" s="42">
        <f t="shared" si="6"/>
        <v>0.009628671776956631</v>
      </c>
      <c r="O31" s="42">
        <f t="shared" si="7"/>
        <v>0.001880885466552423</v>
      </c>
      <c r="P31" s="31">
        <f t="shared" si="14"/>
        <v>-0.004165048234446134</v>
      </c>
      <c r="Q31" s="31"/>
      <c r="R31" s="31"/>
      <c r="S31" s="31"/>
      <c r="T31" s="31"/>
    </row>
    <row r="32" spans="1:20" ht="12.75">
      <c r="A32" s="89">
        <v>11797</v>
      </c>
      <c r="B32" s="89">
        <v>0.0686957410434843</v>
      </c>
      <c r="C32" s="31"/>
      <c r="D32" s="90">
        <f t="shared" si="3"/>
        <v>1.1797</v>
      </c>
      <c r="E32" s="90">
        <f t="shared" si="3"/>
        <v>0.0686957410434843</v>
      </c>
      <c r="F32" s="42">
        <f t="shared" si="8"/>
        <v>1.3916920899999998</v>
      </c>
      <c r="G32" s="42">
        <f t="shared" si="9"/>
        <v>1.6417791585729997</v>
      </c>
      <c r="H32" s="42">
        <f t="shared" si="10"/>
        <v>1.9368068733685677</v>
      </c>
      <c r="I32" s="42">
        <f t="shared" si="11"/>
        <v>0.08104036570899843</v>
      </c>
      <c r="J32" s="42">
        <f t="shared" si="12"/>
        <v>0.09560331942690545</v>
      </c>
      <c r="K32" s="42">
        <f t="shared" si="4"/>
        <v>0.06822079626933653</v>
      </c>
      <c r="L32" s="42">
        <f t="shared" si="13"/>
        <v>2.255725384902844E-07</v>
      </c>
      <c r="M32" s="42">
        <f t="shared" si="5"/>
        <v>0.0038518816869030385</v>
      </c>
      <c r="N32" s="42">
        <f t="shared" si="6"/>
        <v>0.0215558510614031</v>
      </c>
      <c r="O32" s="42">
        <f t="shared" si="7"/>
        <v>0.0073611479261587705</v>
      </c>
      <c r="P32" s="31">
        <f t="shared" si="14"/>
        <v>0.0004749447741477786</v>
      </c>
      <c r="Q32" s="31"/>
      <c r="R32" s="31"/>
      <c r="S32" s="31"/>
      <c r="T32" s="31"/>
    </row>
    <row r="33" spans="1:20" ht="12.75">
      <c r="A33" s="89">
        <v>11886</v>
      </c>
      <c r="B33" s="89">
        <v>0.07074781368282856</v>
      </c>
      <c r="C33" s="31"/>
      <c r="D33" s="90">
        <f t="shared" si="3"/>
        <v>1.1886</v>
      </c>
      <c r="E33" s="90">
        <f t="shared" si="3"/>
        <v>0.07074781368282856</v>
      </c>
      <c r="F33" s="42">
        <f t="shared" si="8"/>
        <v>1.4127699600000003</v>
      </c>
      <c r="G33" s="42">
        <f t="shared" si="9"/>
        <v>1.6792183744560005</v>
      </c>
      <c r="H33" s="42">
        <f t="shared" si="10"/>
        <v>1.9959189598784026</v>
      </c>
      <c r="I33" s="42">
        <f t="shared" si="11"/>
        <v>0.08409085134341004</v>
      </c>
      <c r="J33" s="42">
        <f t="shared" si="12"/>
        <v>0.09995038590677718</v>
      </c>
      <c r="K33" s="42">
        <f t="shared" si="4"/>
        <v>0.06899402632990381</v>
      </c>
      <c r="L33" s="42">
        <f t="shared" si="13"/>
        <v>3.0757700792788075E-06</v>
      </c>
      <c r="M33" s="42">
        <f t="shared" si="5"/>
        <v>0.006556123381031203</v>
      </c>
      <c r="N33" s="42">
        <f t="shared" si="6"/>
        <v>0.035294400744888425</v>
      </c>
      <c r="O33" s="42">
        <f t="shared" si="7"/>
        <v>0.01152800872686004</v>
      </c>
      <c r="P33" s="31">
        <f t="shared" si="14"/>
        <v>0.0017537873529247516</v>
      </c>
      <c r="Q33" s="31"/>
      <c r="R33" s="31"/>
      <c r="S33" s="31"/>
      <c r="T33" s="31"/>
    </row>
    <row r="34" spans="1:20" ht="12.75">
      <c r="A34" s="89">
        <v>11978</v>
      </c>
      <c r="B34" s="89">
        <v>0.0699706303421408</v>
      </c>
      <c r="C34" s="31"/>
      <c r="D34" s="90">
        <f t="shared" si="3"/>
        <v>1.1978</v>
      </c>
      <c r="E34" s="90">
        <f t="shared" si="3"/>
        <v>0.0699706303421408</v>
      </c>
      <c r="F34" s="42">
        <f t="shared" si="8"/>
        <v>1.43472484</v>
      </c>
      <c r="G34" s="42">
        <f t="shared" si="9"/>
        <v>1.718513413352</v>
      </c>
      <c r="H34" s="42">
        <f t="shared" si="10"/>
        <v>2.0584353665130255</v>
      </c>
      <c r="I34" s="42">
        <f t="shared" si="11"/>
        <v>0.08381082102381623</v>
      </c>
      <c r="J34" s="42">
        <f t="shared" si="12"/>
        <v>0.10038860142232708</v>
      </c>
      <c r="K34" s="42">
        <f t="shared" si="4"/>
        <v>0.06981396101946458</v>
      </c>
      <c r="L34" s="42">
        <f t="shared" si="13"/>
        <v>2.454527666782468E-08</v>
      </c>
      <c r="M34" s="42">
        <f t="shared" si="5"/>
        <v>0.010273623325480721</v>
      </c>
      <c r="N34" s="42">
        <f t="shared" si="6"/>
        <v>0.053872669340354326</v>
      </c>
      <c r="O34" s="42">
        <f t="shared" si="7"/>
        <v>0.017056194369717385</v>
      </c>
      <c r="P34" s="31">
        <f t="shared" si="14"/>
        <v>0.00015666932267621725</v>
      </c>
      <c r="Q34" s="31"/>
      <c r="R34" s="31"/>
      <c r="S34" s="31"/>
      <c r="T34" s="31"/>
    </row>
    <row r="35" spans="1:20" ht="12.75">
      <c r="A35" s="89"/>
      <c r="B35" s="89"/>
      <c r="C35" s="31"/>
      <c r="D35" s="90">
        <f t="shared" si="3"/>
        <v>0</v>
      </c>
      <c r="E35" s="90">
        <f t="shared" si="3"/>
        <v>0</v>
      </c>
      <c r="F35" s="42">
        <f t="shared" si="8"/>
        <v>0</v>
      </c>
      <c r="G35" s="42">
        <f t="shared" si="9"/>
        <v>0</v>
      </c>
      <c r="H35" s="42">
        <f t="shared" si="10"/>
        <v>0</v>
      </c>
      <c r="I35" s="42">
        <f t="shared" si="11"/>
        <v>0</v>
      </c>
      <c r="J35" s="42">
        <f t="shared" si="12"/>
        <v>0</v>
      </c>
      <c r="K35" s="42">
        <f t="shared" si="4"/>
        <v>0.13953489404876032</v>
      </c>
      <c r="L35" s="42">
        <f t="shared" si="13"/>
        <v>0.01946998665719877</v>
      </c>
      <c r="M35" s="42">
        <f t="shared" si="5"/>
        <v>21.848333287075036</v>
      </c>
      <c r="N35" s="42">
        <f t="shared" si="6"/>
        <v>97.97697765195376</v>
      </c>
      <c r="O35" s="42">
        <f t="shared" si="7"/>
        <v>25.770712892956126</v>
      </c>
      <c r="P35" s="31">
        <f t="shared" si="14"/>
        <v>-0.13953489404876032</v>
      </c>
      <c r="Q35" s="31"/>
      <c r="R35" s="31"/>
      <c r="S35" s="31"/>
      <c r="T35" s="31"/>
    </row>
    <row r="36" spans="1:20" ht="12.75">
      <c r="A36" s="89"/>
      <c r="B36" s="89"/>
      <c r="C36" s="31"/>
      <c r="D36" s="90">
        <f t="shared" si="3"/>
        <v>0</v>
      </c>
      <c r="E36" s="90">
        <f t="shared" si="3"/>
        <v>0</v>
      </c>
      <c r="F36" s="42">
        <f t="shared" si="8"/>
        <v>0</v>
      </c>
      <c r="G36" s="42">
        <f t="shared" si="9"/>
        <v>0</v>
      </c>
      <c r="H36" s="42">
        <f t="shared" si="10"/>
        <v>0</v>
      </c>
      <c r="I36" s="42">
        <f t="shared" si="11"/>
        <v>0</v>
      </c>
      <c r="J36" s="42">
        <f t="shared" si="12"/>
        <v>0</v>
      </c>
      <c r="K36" s="42">
        <f t="shared" si="4"/>
        <v>0.13953489404876032</v>
      </c>
      <c r="L36" s="42">
        <f t="shared" si="13"/>
        <v>0.01946998665719877</v>
      </c>
      <c r="M36" s="42">
        <f t="shared" si="5"/>
        <v>21.848333287075036</v>
      </c>
      <c r="N36" s="42">
        <f t="shared" si="6"/>
        <v>97.97697765195376</v>
      </c>
      <c r="O36" s="42">
        <f t="shared" si="7"/>
        <v>25.770712892956126</v>
      </c>
      <c r="P36" s="31">
        <f t="shared" si="14"/>
        <v>-0.13953489404876032</v>
      </c>
      <c r="Q36" s="31"/>
      <c r="R36" s="31"/>
      <c r="S36" s="31"/>
      <c r="T36" s="31"/>
    </row>
    <row r="37" spans="1:20" ht="12.75">
      <c r="A37" s="89"/>
      <c r="B37" s="89"/>
      <c r="C37" s="31"/>
      <c r="D37" s="90">
        <f t="shared" si="3"/>
        <v>0</v>
      </c>
      <c r="E37" s="90">
        <f t="shared" si="3"/>
        <v>0</v>
      </c>
      <c r="F37" s="42">
        <f t="shared" si="8"/>
        <v>0</v>
      </c>
      <c r="G37" s="42">
        <f t="shared" si="9"/>
        <v>0</v>
      </c>
      <c r="H37" s="42">
        <f t="shared" si="10"/>
        <v>0</v>
      </c>
      <c r="I37" s="42">
        <f t="shared" si="11"/>
        <v>0</v>
      </c>
      <c r="J37" s="42">
        <f t="shared" si="12"/>
        <v>0</v>
      </c>
      <c r="K37" s="42">
        <f t="shared" si="4"/>
        <v>0.13953489404876032</v>
      </c>
      <c r="L37" s="42">
        <f t="shared" si="13"/>
        <v>0.01946998665719877</v>
      </c>
      <c r="M37" s="42">
        <f t="shared" si="5"/>
        <v>21.848333287075036</v>
      </c>
      <c r="N37" s="42">
        <f t="shared" si="6"/>
        <v>97.97697765195376</v>
      </c>
      <c r="O37" s="42">
        <f t="shared" si="7"/>
        <v>25.770712892956126</v>
      </c>
      <c r="P37" s="31">
        <f t="shared" si="14"/>
        <v>-0.13953489404876032</v>
      </c>
      <c r="Q37" s="31"/>
      <c r="R37" s="31"/>
      <c r="S37" s="31"/>
      <c r="T37" s="31"/>
    </row>
    <row r="38" spans="1:20" ht="12.75">
      <c r="A38" s="89"/>
      <c r="B38" s="89"/>
      <c r="C38" s="31"/>
      <c r="D38" s="90">
        <f t="shared" si="3"/>
        <v>0</v>
      </c>
      <c r="E38" s="90">
        <f t="shared" si="3"/>
        <v>0</v>
      </c>
      <c r="F38" s="42">
        <f t="shared" si="8"/>
        <v>0</v>
      </c>
      <c r="G38" s="42">
        <f t="shared" si="9"/>
        <v>0</v>
      </c>
      <c r="H38" s="42">
        <f t="shared" si="10"/>
        <v>0</v>
      </c>
      <c r="I38" s="42">
        <f t="shared" si="11"/>
        <v>0</v>
      </c>
      <c r="J38" s="42">
        <f t="shared" si="12"/>
        <v>0</v>
      </c>
      <c r="K38" s="42">
        <f t="shared" si="4"/>
        <v>0.13953489404876032</v>
      </c>
      <c r="L38" s="42">
        <f t="shared" si="13"/>
        <v>0.01946998665719877</v>
      </c>
      <c r="M38" s="42">
        <f t="shared" si="5"/>
        <v>21.848333287075036</v>
      </c>
      <c r="N38" s="42">
        <f t="shared" si="6"/>
        <v>97.97697765195376</v>
      </c>
      <c r="O38" s="42">
        <f t="shared" si="7"/>
        <v>25.770712892956126</v>
      </c>
      <c r="P38" s="31">
        <f t="shared" si="14"/>
        <v>-0.13953489404876032</v>
      </c>
      <c r="Q38" s="31"/>
      <c r="R38" s="31"/>
      <c r="S38" s="31"/>
      <c r="T38" s="31"/>
    </row>
    <row r="39" spans="1:20" ht="12.75">
      <c r="A39" s="89"/>
      <c r="B39" s="89"/>
      <c r="C39" s="31"/>
      <c r="D39" s="90">
        <f t="shared" si="3"/>
        <v>0</v>
      </c>
      <c r="E39" s="90">
        <f t="shared" si="3"/>
        <v>0</v>
      </c>
      <c r="F39" s="42">
        <f t="shared" si="8"/>
        <v>0</v>
      </c>
      <c r="G39" s="42">
        <f t="shared" si="9"/>
        <v>0</v>
      </c>
      <c r="H39" s="42">
        <f t="shared" si="10"/>
        <v>0</v>
      </c>
      <c r="I39" s="42">
        <f t="shared" si="11"/>
        <v>0</v>
      </c>
      <c r="J39" s="42">
        <f t="shared" si="12"/>
        <v>0</v>
      </c>
      <c r="K39" s="42">
        <f t="shared" si="4"/>
        <v>0.13953489404876032</v>
      </c>
      <c r="L39" s="42">
        <f t="shared" si="13"/>
        <v>0.01946998665719877</v>
      </c>
      <c r="M39" s="42">
        <f t="shared" si="5"/>
        <v>21.848333287075036</v>
      </c>
      <c r="N39" s="42">
        <f t="shared" si="6"/>
        <v>97.97697765195376</v>
      </c>
      <c r="O39" s="42">
        <f t="shared" si="7"/>
        <v>25.770712892956126</v>
      </c>
      <c r="P39" s="31">
        <f t="shared" si="14"/>
        <v>-0.13953489404876032</v>
      </c>
      <c r="Q39" s="31"/>
      <c r="R39" s="31"/>
      <c r="S39" s="31"/>
      <c r="T39" s="31"/>
    </row>
    <row r="40" spans="1:20" ht="12.75">
      <c r="A40" s="89"/>
      <c r="B40" s="89"/>
      <c r="C40" s="31"/>
      <c r="D40" s="90">
        <f t="shared" si="3"/>
        <v>0</v>
      </c>
      <c r="E40" s="90">
        <f t="shared" si="3"/>
        <v>0</v>
      </c>
      <c r="F40" s="42">
        <f t="shared" si="8"/>
        <v>0</v>
      </c>
      <c r="G40" s="42">
        <f t="shared" si="9"/>
        <v>0</v>
      </c>
      <c r="H40" s="42">
        <f t="shared" si="10"/>
        <v>0</v>
      </c>
      <c r="I40" s="42">
        <f t="shared" si="11"/>
        <v>0</v>
      </c>
      <c r="J40" s="42">
        <f t="shared" si="12"/>
        <v>0</v>
      </c>
      <c r="K40" s="42">
        <f t="shared" si="4"/>
        <v>0.13953489404876032</v>
      </c>
      <c r="L40" s="42">
        <f t="shared" si="13"/>
        <v>0.01946998665719877</v>
      </c>
      <c r="M40" s="42">
        <f t="shared" si="5"/>
        <v>21.848333287075036</v>
      </c>
      <c r="N40" s="42">
        <f t="shared" si="6"/>
        <v>97.97697765195376</v>
      </c>
      <c r="O40" s="42">
        <f t="shared" si="7"/>
        <v>25.770712892956126</v>
      </c>
      <c r="P40" s="31">
        <f t="shared" si="14"/>
        <v>-0.13953489404876032</v>
      </c>
      <c r="Q40" s="31"/>
      <c r="R40" s="31"/>
      <c r="S40" s="31"/>
      <c r="T40" s="31"/>
    </row>
    <row r="41" spans="1:20" ht="12.75">
      <c r="A41" s="89"/>
      <c r="B41" s="89"/>
      <c r="C41" s="31"/>
      <c r="D41" s="90">
        <f t="shared" si="3"/>
        <v>0</v>
      </c>
      <c r="E41" s="90">
        <f t="shared" si="3"/>
        <v>0</v>
      </c>
      <c r="F41" s="42">
        <f t="shared" si="8"/>
        <v>0</v>
      </c>
      <c r="G41" s="42">
        <f t="shared" si="9"/>
        <v>0</v>
      </c>
      <c r="H41" s="42">
        <f t="shared" si="10"/>
        <v>0</v>
      </c>
      <c r="I41" s="42">
        <f t="shared" si="11"/>
        <v>0</v>
      </c>
      <c r="J41" s="42">
        <f t="shared" si="12"/>
        <v>0</v>
      </c>
      <c r="K41" s="42">
        <f t="shared" si="4"/>
        <v>0.13953489404876032</v>
      </c>
      <c r="L41" s="42">
        <f t="shared" si="13"/>
        <v>0.01946998665719877</v>
      </c>
      <c r="M41" s="42">
        <f t="shared" si="5"/>
        <v>21.848333287075036</v>
      </c>
      <c r="N41" s="42">
        <f t="shared" si="6"/>
        <v>97.97697765195376</v>
      </c>
      <c r="O41" s="42">
        <f t="shared" si="7"/>
        <v>25.770712892956126</v>
      </c>
      <c r="P41" s="31">
        <f t="shared" si="14"/>
        <v>-0.13953489404876032</v>
      </c>
      <c r="Q41" s="31"/>
      <c r="R41" s="31"/>
      <c r="S41" s="31"/>
      <c r="T41" s="31"/>
    </row>
    <row r="42" spans="1:20" ht="12.75">
      <c r="A42" s="89"/>
      <c r="B42" s="89"/>
      <c r="C42" s="31"/>
      <c r="D42" s="90">
        <f t="shared" si="3"/>
        <v>0</v>
      </c>
      <c r="E42" s="90">
        <f t="shared" si="3"/>
        <v>0</v>
      </c>
      <c r="F42" s="42">
        <f t="shared" si="8"/>
        <v>0</v>
      </c>
      <c r="G42" s="42">
        <f t="shared" si="9"/>
        <v>0</v>
      </c>
      <c r="H42" s="42">
        <f t="shared" si="10"/>
        <v>0</v>
      </c>
      <c r="I42" s="42">
        <f t="shared" si="11"/>
        <v>0</v>
      </c>
      <c r="J42" s="42">
        <f t="shared" si="12"/>
        <v>0</v>
      </c>
      <c r="K42" s="42">
        <f t="shared" si="4"/>
        <v>0.13953489404876032</v>
      </c>
      <c r="L42" s="42">
        <f t="shared" si="13"/>
        <v>0.01946998665719877</v>
      </c>
      <c r="M42" s="42">
        <f t="shared" si="5"/>
        <v>21.848333287075036</v>
      </c>
      <c r="N42" s="42">
        <f t="shared" si="6"/>
        <v>97.97697765195376</v>
      </c>
      <c r="O42" s="42">
        <f t="shared" si="7"/>
        <v>25.770712892956126</v>
      </c>
      <c r="P42" s="31">
        <f t="shared" si="14"/>
        <v>-0.13953489404876032</v>
      </c>
      <c r="Q42" s="31"/>
      <c r="R42" s="31"/>
      <c r="S42" s="31"/>
      <c r="T42" s="31"/>
    </row>
    <row r="43" spans="1:20" ht="12.75">
      <c r="A43" s="89"/>
      <c r="B43" s="89"/>
      <c r="C43" s="31"/>
      <c r="D43" s="90">
        <f t="shared" si="3"/>
        <v>0</v>
      </c>
      <c r="E43" s="90">
        <f t="shared" si="3"/>
        <v>0</v>
      </c>
      <c r="F43" s="42">
        <f t="shared" si="8"/>
        <v>0</v>
      </c>
      <c r="G43" s="42">
        <f t="shared" si="9"/>
        <v>0</v>
      </c>
      <c r="H43" s="42">
        <f t="shared" si="10"/>
        <v>0</v>
      </c>
      <c r="I43" s="42">
        <f t="shared" si="11"/>
        <v>0</v>
      </c>
      <c r="J43" s="42">
        <f t="shared" si="12"/>
        <v>0</v>
      </c>
      <c r="K43" s="42">
        <f t="shared" si="4"/>
        <v>0.13953489404876032</v>
      </c>
      <c r="L43" s="42">
        <f t="shared" si="13"/>
        <v>0.01946998665719877</v>
      </c>
      <c r="M43" s="42">
        <f t="shared" si="5"/>
        <v>21.848333287075036</v>
      </c>
      <c r="N43" s="42">
        <f t="shared" si="6"/>
        <v>97.97697765195376</v>
      </c>
      <c r="O43" s="42">
        <f t="shared" si="7"/>
        <v>25.770712892956126</v>
      </c>
      <c r="P43" s="31">
        <f t="shared" si="14"/>
        <v>-0.13953489404876032</v>
      </c>
      <c r="Q43" s="31"/>
      <c r="R43" s="31"/>
      <c r="S43" s="31"/>
      <c r="T43" s="31"/>
    </row>
    <row r="44" spans="1:20" ht="12.75">
      <c r="A44" s="89"/>
      <c r="B44" s="89"/>
      <c r="C44" s="31"/>
      <c r="D44" s="90">
        <f t="shared" si="3"/>
        <v>0</v>
      </c>
      <c r="E44" s="90">
        <f t="shared" si="3"/>
        <v>0</v>
      </c>
      <c r="F44" s="42">
        <f t="shared" si="8"/>
        <v>0</v>
      </c>
      <c r="G44" s="42">
        <f t="shared" si="9"/>
        <v>0</v>
      </c>
      <c r="H44" s="42">
        <f t="shared" si="10"/>
        <v>0</v>
      </c>
      <c r="I44" s="42">
        <f t="shared" si="11"/>
        <v>0</v>
      </c>
      <c r="J44" s="42">
        <f t="shared" si="12"/>
        <v>0</v>
      </c>
      <c r="K44" s="42">
        <f t="shared" si="4"/>
        <v>0.13953489404876032</v>
      </c>
      <c r="L44" s="42">
        <f t="shared" si="13"/>
        <v>0.01946998665719877</v>
      </c>
      <c r="M44" s="42">
        <f t="shared" si="5"/>
        <v>21.848333287075036</v>
      </c>
      <c r="N44" s="42">
        <f t="shared" si="6"/>
        <v>97.97697765195376</v>
      </c>
      <c r="O44" s="42">
        <f t="shared" si="7"/>
        <v>25.770712892956126</v>
      </c>
      <c r="P44" s="31">
        <f t="shared" si="14"/>
        <v>-0.13953489404876032</v>
      </c>
      <c r="Q44" s="31"/>
      <c r="R44" s="31"/>
      <c r="S44" s="31"/>
      <c r="T44" s="31"/>
    </row>
    <row r="45" spans="1:20" ht="12.75">
      <c r="A45" s="89"/>
      <c r="B45" s="89"/>
      <c r="C45" s="31"/>
      <c r="D45" s="90">
        <f t="shared" si="3"/>
        <v>0</v>
      </c>
      <c r="E45" s="90">
        <f t="shared" si="3"/>
        <v>0</v>
      </c>
      <c r="F45" s="42">
        <f t="shared" si="8"/>
        <v>0</v>
      </c>
      <c r="G45" s="42">
        <f t="shared" si="9"/>
        <v>0</v>
      </c>
      <c r="H45" s="42">
        <f t="shared" si="10"/>
        <v>0</v>
      </c>
      <c r="I45" s="42">
        <f t="shared" si="11"/>
        <v>0</v>
      </c>
      <c r="J45" s="42">
        <f t="shared" si="12"/>
        <v>0</v>
      </c>
      <c r="K45" s="42">
        <f t="shared" si="4"/>
        <v>0.13953489404876032</v>
      </c>
      <c r="L45" s="42">
        <f t="shared" si="13"/>
        <v>0.01946998665719877</v>
      </c>
      <c r="M45" s="42">
        <f t="shared" si="5"/>
        <v>21.848333287075036</v>
      </c>
      <c r="N45" s="42">
        <f t="shared" si="6"/>
        <v>97.97697765195376</v>
      </c>
      <c r="O45" s="42">
        <f t="shared" si="7"/>
        <v>25.770712892956126</v>
      </c>
      <c r="P45" s="31">
        <f t="shared" si="14"/>
        <v>-0.13953489404876032</v>
      </c>
      <c r="Q45" s="31"/>
      <c r="R45" s="31"/>
      <c r="S45" s="31"/>
      <c r="T45" s="31"/>
    </row>
    <row r="46" spans="1:20" ht="12.75">
      <c r="A46" s="89"/>
      <c r="B46" s="89"/>
      <c r="C46" s="31"/>
      <c r="D46" s="90">
        <f t="shared" si="3"/>
        <v>0</v>
      </c>
      <c r="E46" s="90">
        <f t="shared" si="3"/>
        <v>0</v>
      </c>
      <c r="F46" s="42">
        <f t="shared" si="8"/>
        <v>0</v>
      </c>
      <c r="G46" s="42">
        <f t="shared" si="9"/>
        <v>0</v>
      </c>
      <c r="H46" s="42">
        <f t="shared" si="10"/>
        <v>0</v>
      </c>
      <c r="I46" s="42">
        <f t="shared" si="11"/>
        <v>0</v>
      </c>
      <c r="J46" s="42">
        <f t="shared" si="12"/>
        <v>0</v>
      </c>
      <c r="K46" s="42">
        <f t="shared" si="4"/>
        <v>0.13953489404876032</v>
      </c>
      <c r="L46" s="42">
        <f t="shared" si="13"/>
        <v>0.01946998665719877</v>
      </c>
      <c r="M46" s="42">
        <f t="shared" si="5"/>
        <v>21.848333287075036</v>
      </c>
      <c r="N46" s="42">
        <f t="shared" si="6"/>
        <v>97.97697765195376</v>
      </c>
      <c r="O46" s="42">
        <f t="shared" si="7"/>
        <v>25.770712892956126</v>
      </c>
      <c r="P46" s="31">
        <f t="shared" si="14"/>
        <v>-0.13953489404876032</v>
      </c>
      <c r="Q46" s="31"/>
      <c r="R46" s="31"/>
      <c r="S46" s="31"/>
      <c r="T46" s="31"/>
    </row>
    <row r="47" spans="1:20" ht="12.75">
      <c r="A47" s="89"/>
      <c r="B47" s="89"/>
      <c r="C47" s="31"/>
      <c r="D47" s="90">
        <f t="shared" si="3"/>
        <v>0</v>
      </c>
      <c r="E47" s="90">
        <f t="shared" si="3"/>
        <v>0</v>
      </c>
      <c r="F47" s="42">
        <f t="shared" si="8"/>
        <v>0</v>
      </c>
      <c r="G47" s="42">
        <f t="shared" si="9"/>
        <v>0</v>
      </c>
      <c r="H47" s="42">
        <f t="shared" si="10"/>
        <v>0</v>
      </c>
      <c r="I47" s="42">
        <f t="shared" si="11"/>
        <v>0</v>
      </c>
      <c r="J47" s="42">
        <f t="shared" si="12"/>
        <v>0</v>
      </c>
      <c r="K47" s="42">
        <f t="shared" si="4"/>
        <v>0.13953489404876032</v>
      </c>
      <c r="L47" s="42">
        <f t="shared" si="13"/>
        <v>0.01946998665719877</v>
      </c>
      <c r="M47" s="42">
        <f t="shared" si="5"/>
        <v>21.848333287075036</v>
      </c>
      <c r="N47" s="42">
        <f t="shared" si="6"/>
        <v>97.97697765195376</v>
      </c>
      <c r="O47" s="42">
        <f t="shared" si="7"/>
        <v>25.770712892956126</v>
      </c>
      <c r="P47" s="31">
        <f t="shared" si="14"/>
        <v>-0.13953489404876032</v>
      </c>
      <c r="Q47" s="31"/>
      <c r="R47" s="31"/>
      <c r="S47" s="31"/>
      <c r="T47" s="31"/>
    </row>
    <row r="48" spans="1:20" ht="12.75">
      <c r="A48" s="89"/>
      <c r="B48" s="89"/>
      <c r="C48" s="31"/>
      <c r="D48" s="90">
        <f t="shared" si="3"/>
        <v>0</v>
      </c>
      <c r="E48" s="90">
        <f t="shared" si="3"/>
        <v>0</v>
      </c>
      <c r="F48" s="42">
        <f t="shared" si="8"/>
        <v>0</v>
      </c>
      <c r="G48" s="42">
        <f t="shared" si="9"/>
        <v>0</v>
      </c>
      <c r="H48" s="42">
        <f t="shared" si="10"/>
        <v>0</v>
      </c>
      <c r="I48" s="42">
        <f t="shared" si="11"/>
        <v>0</v>
      </c>
      <c r="J48" s="42">
        <f t="shared" si="12"/>
        <v>0</v>
      </c>
      <c r="K48" s="42">
        <f t="shared" si="4"/>
        <v>0.13953489404876032</v>
      </c>
      <c r="L48" s="42">
        <f t="shared" si="13"/>
        <v>0.01946998665719877</v>
      </c>
      <c r="M48" s="42">
        <f t="shared" si="5"/>
        <v>21.848333287075036</v>
      </c>
      <c r="N48" s="42">
        <f t="shared" si="6"/>
        <v>97.97697765195376</v>
      </c>
      <c r="O48" s="42">
        <f t="shared" si="7"/>
        <v>25.770712892956126</v>
      </c>
      <c r="P48" s="31">
        <f t="shared" si="14"/>
        <v>-0.13953489404876032</v>
      </c>
      <c r="Q48" s="31"/>
      <c r="R48" s="31"/>
      <c r="S48" s="31"/>
      <c r="T48" s="31"/>
    </row>
    <row r="49" spans="1:20" ht="12.75">
      <c r="A49" s="89"/>
      <c r="B49" s="89"/>
      <c r="C49" s="31"/>
      <c r="D49" s="90">
        <f t="shared" si="3"/>
        <v>0</v>
      </c>
      <c r="E49" s="90">
        <f t="shared" si="3"/>
        <v>0</v>
      </c>
      <c r="F49" s="42">
        <f t="shared" si="8"/>
        <v>0</v>
      </c>
      <c r="G49" s="42">
        <f t="shared" si="9"/>
        <v>0</v>
      </c>
      <c r="H49" s="42">
        <f t="shared" si="10"/>
        <v>0</v>
      </c>
      <c r="I49" s="42">
        <f t="shared" si="11"/>
        <v>0</v>
      </c>
      <c r="J49" s="42">
        <f t="shared" si="12"/>
        <v>0</v>
      </c>
      <c r="K49" s="42">
        <f t="shared" si="4"/>
        <v>0.13953489404876032</v>
      </c>
      <c r="L49" s="42">
        <f t="shared" si="13"/>
        <v>0.01946998665719877</v>
      </c>
      <c r="M49" s="42">
        <f t="shared" si="5"/>
        <v>21.848333287075036</v>
      </c>
      <c r="N49" s="42">
        <f t="shared" si="6"/>
        <v>97.97697765195376</v>
      </c>
      <c r="O49" s="42">
        <f t="shared" si="7"/>
        <v>25.770712892956126</v>
      </c>
      <c r="P49" s="31">
        <f t="shared" si="14"/>
        <v>-0.13953489404876032</v>
      </c>
      <c r="Q49" s="31"/>
      <c r="R49" s="31"/>
      <c r="S49" s="31"/>
      <c r="T49" s="31"/>
    </row>
    <row r="50" spans="1:20" ht="12.75">
      <c r="A50" s="89"/>
      <c r="B50" s="89"/>
      <c r="C50" s="31"/>
      <c r="D50" s="90">
        <f t="shared" si="3"/>
        <v>0</v>
      </c>
      <c r="E50" s="90">
        <f t="shared" si="3"/>
        <v>0</v>
      </c>
      <c r="F50" s="42">
        <f t="shared" si="8"/>
        <v>0</v>
      </c>
      <c r="G50" s="42">
        <f t="shared" si="9"/>
        <v>0</v>
      </c>
      <c r="H50" s="42">
        <f t="shared" si="10"/>
        <v>0</v>
      </c>
      <c r="I50" s="42">
        <f t="shared" si="11"/>
        <v>0</v>
      </c>
      <c r="J50" s="42">
        <f t="shared" si="12"/>
        <v>0</v>
      </c>
      <c r="K50" s="42">
        <f t="shared" si="4"/>
        <v>0.13953489404876032</v>
      </c>
      <c r="L50" s="42">
        <f t="shared" si="13"/>
        <v>0.01946998665719877</v>
      </c>
      <c r="M50" s="42">
        <f t="shared" si="5"/>
        <v>21.848333287075036</v>
      </c>
      <c r="N50" s="42">
        <f t="shared" si="6"/>
        <v>97.97697765195376</v>
      </c>
      <c r="O50" s="42">
        <f t="shared" si="7"/>
        <v>25.770712892956126</v>
      </c>
      <c r="P50" s="31">
        <f t="shared" si="14"/>
        <v>-0.13953489404876032</v>
      </c>
      <c r="Q50" s="31"/>
      <c r="R50" s="31"/>
      <c r="S50" s="31"/>
      <c r="T50" s="31"/>
    </row>
    <row r="51" spans="1:20" ht="12.75">
      <c r="A51" s="89"/>
      <c r="B51" s="89"/>
      <c r="C51" s="31"/>
      <c r="D51" s="90">
        <f t="shared" si="3"/>
        <v>0</v>
      </c>
      <c r="E51" s="90">
        <f t="shared" si="3"/>
        <v>0</v>
      </c>
      <c r="F51" s="42">
        <f t="shared" si="8"/>
        <v>0</v>
      </c>
      <c r="G51" s="42">
        <f t="shared" si="9"/>
        <v>0</v>
      </c>
      <c r="H51" s="42">
        <f t="shared" si="10"/>
        <v>0</v>
      </c>
      <c r="I51" s="42">
        <f t="shared" si="11"/>
        <v>0</v>
      </c>
      <c r="J51" s="42">
        <f t="shared" si="12"/>
        <v>0</v>
      </c>
      <c r="K51" s="42">
        <f t="shared" si="4"/>
        <v>0.13953489404876032</v>
      </c>
      <c r="L51" s="42">
        <f t="shared" si="13"/>
        <v>0.01946998665719877</v>
      </c>
      <c r="M51" s="42">
        <f t="shared" si="5"/>
        <v>21.848333287075036</v>
      </c>
      <c r="N51" s="42">
        <f t="shared" si="6"/>
        <v>97.97697765195376</v>
      </c>
      <c r="O51" s="42">
        <f t="shared" si="7"/>
        <v>25.770712892956126</v>
      </c>
      <c r="P51" s="31">
        <f t="shared" si="14"/>
        <v>-0.13953489404876032</v>
      </c>
      <c r="Q51" s="31"/>
      <c r="R51" s="31"/>
      <c r="S51" s="31"/>
      <c r="T51" s="31"/>
    </row>
    <row r="52" spans="1:20" ht="12.75">
      <c r="A52" s="89"/>
      <c r="B52" s="89"/>
      <c r="C52" s="31"/>
      <c r="D52" s="90">
        <f t="shared" si="3"/>
        <v>0</v>
      </c>
      <c r="E52" s="90">
        <f t="shared" si="3"/>
        <v>0</v>
      </c>
      <c r="F52" s="42">
        <f t="shared" si="8"/>
        <v>0</v>
      </c>
      <c r="G52" s="42">
        <f t="shared" si="9"/>
        <v>0</v>
      </c>
      <c r="H52" s="42">
        <f t="shared" si="10"/>
        <v>0</v>
      </c>
      <c r="I52" s="42">
        <f t="shared" si="11"/>
        <v>0</v>
      </c>
      <c r="J52" s="42">
        <f t="shared" si="12"/>
        <v>0</v>
      </c>
      <c r="K52" s="42">
        <f t="shared" si="4"/>
        <v>0.13953489404876032</v>
      </c>
      <c r="L52" s="42">
        <f t="shared" si="13"/>
        <v>0.01946998665719877</v>
      </c>
      <c r="M52" s="42">
        <f t="shared" si="5"/>
        <v>21.848333287075036</v>
      </c>
      <c r="N52" s="42">
        <f t="shared" si="6"/>
        <v>97.97697765195376</v>
      </c>
      <c r="O52" s="42">
        <f t="shared" si="7"/>
        <v>25.770712892956126</v>
      </c>
      <c r="P52" s="31">
        <f t="shared" si="14"/>
        <v>-0.13953489404876032</v>
      </c>
      <c r="Q52" s="31"/>
      <c r="R52" s="31"/>
      <c r="S52" s="31"/>
      <c r="T52" s="31"/>
    </row>
    <row r="53" spans="1:20" ht="12.75">
      <c r="A53" s="89"/>
      <c r="B53" s="89"/>
      <c r="C53" s="31"/>
      <c r="D53" s="90">
        <f aca="true" t="shared" si="15" ref="D53:E84">A53/A$18</f>
        <v>0</v>
      </c>
      <c r="E53" s="90">
        <f t="shared" si="15"/>
        <v>0</v>
      </c>
      <c r="F53" s="42">
        <f t="shared" si="8"/>
        <v>0</v>
      </c>
      <c r="G53" s="42">
        <f t="shared" si="9"/>
        <v>0</v>
      </c>
      <c r="H53" s="42">
        <f t="shared" si="10"/>
        <v>0</v>
      </c>
      <c r="I53" s="42">
        <f t="shared" si="11"/>
        <v>0</v>
      </c>
      <c r="J53" s="42">
        <f t="shared" si="12"/>
        <v>0</v>
      </c>
      <c r="K53" s="42">
        <f t="shared" si="4"/>
        <v>0.13953489404876032</v>
      </c>
      <c r="L53" s="42">
        <f t="shared" si="13"/>
        <v>0.01946998665719877</v>
      </c>
      <c r="M53" s="42">
        <f t="shared" si="5"/>
        <v>21.848333287075036</v>
      </c>
      <c r="N53" s="42">
        <f t="shared" si="6"/>
        <v>97.97697765195376</v>
      </c>
      <c r="O53" s="42">
        <f t="shared" si="7"/>
        <v>25.770712892956126</v>
      </c>
      <c r="P53" s="31">
        <f t="shared" si="14"/>
        <v>-0.13953489404876032</v>
      </c>
      <c r="Q53" s="31"/>
      <c r="R53" s="31"/>
      <c r="S53" s="31"/>
      <c r="T53" s="31"/>
    </row>
    <row r="54" spans="1:20" ht="12.75">
      <c r="A54" s="89"/>
      <c r="B54" s="89"/>
      <c r="C54" s="31"/>
      <c r="D54" s="90">
        <f t="shared" si="15"/>
        <v>0</v>
      </c>
      <c r="E54" s="90">
        <f t="shared" si="15"/>
        <v>0</v>
      </c>
      <c r="F54" s="42">
        <f t="shared" si="8"/>
        <v>0</v>
      </c>
      <c r="G54" s="42">
        <f t="shared" si="9"/>
        <v>0</v>
      </c>
      <c r="H54" s="42">
        <f t="shared" si="10"/>
        <v>0</v>
      </c>
      <c r="I54" s="42">
        <f t="shared" si="11"/>
        <v>0</v>
      </c>
      <c r="J54" s="42">
        <f t="shared" si="12"/>
        <v>0</v>
      </c>
      <c r="K54" s="42">
        <f t="shared" si="4"/>
        <v>0.13953489404876032</v>
      </c>
      <c r="L54" s="42">
        <f t="shared" si="13"/>
        <v>0.01946998665719877</v>
      </c>
      <c r="M54" s="42">
        <f t="shared" si="5"/>
        <v>21.848333287075036</v>
      </c>
      <c r="N54" s="42">
        <f t="shared" si="6"/>
        <v>97.97697765195376</v>
      </c>
      <c r="O54" s="42">
        <f t="shared" si="7"/>
        <v>25.770712892956126</v>
      </c>
      <c r="P54" s="31">
        <f t="shared" si="14"/>
        <v>-0.13953489404876032</v>
      </c>
      <c r="Q54" s="31"/>
      <c r="R54" s="31"/>
      <c r="S54" s="31"/>
      <c r="T54" s="31"/>
    </row>
    <row r="55" spans="1:20" ht="12.75">
      <c r="A55" s="89"/>
      <c r="B55" s="89"/>
      <c r="C55" s="31"/>
      <c r="D55" s="90">
        <f t="shared" si="15"/>
        <v>0</v>
      </c>
      <c r="E55" s="90">
        <f t="shared" si="15"/>
        <v>0</v>
      </c>
      <c r="F55" s="42">
        <f t="shared" si="8"/>
        <v>0</v>
      </c>
      <c r="G55" s="42">
        <f t="shared" si="9"/>
        <v>0</v>
      </c>
      <c r="H55" s="42">
        <f t="shared" si="10"/>
        <v>0</v>
      </c>
      <c r="I55" s="42">
        <f t="shared" si="11"/>
        <v>0</v>
      </c>
      <c r="J55" s="42">
        <f t="shared" si="12"/>
        <v>0</v>
      </c>
      <c r="K55" s="42">
        <f t="shared" si="4"/>
        <v>0.13953489404876032</v>
      </c>
      <c r="L55" s="42">
        <f t="shared" si="13"/>
        <v>0.01946998665719877</v>
      </c>
      <c r="M55" s="42">
        <f t="shared" si="5"/>
        <v>21.848333287075036</v>
      </c>
      <c r="N55" s="42">
        <f t="shared" si="6"/>
        <v>97.97697765195376</v>
      </c>
      <c r="O55" s="42">
        <f t="shared" si="7"/>
        <v>25.770712892956126</v>
      </c>
      <c r="P55" s="31">
        <f t="shared" si="14"/>
        <v>-0.13953489404876032</v>
      </c>
      <c r="Q55" s="31"/>
      <c r="R55" s="31"/>
      <c r="S55" s="31"/>
      <c r="T55" s="31"/>
    </row>
    <row r="56" spans="1:20" ht="12.75">
      <c r="A56" s="89"/>
      <c r="B56" s="89"/>
      <c r="C56" s="31"/>
      <c r="D56" s="90">
        <f t="shared" si="15"/>
        <v>0</v>
      </c>
      <c r="E56" s="90">
        <f t="shared" si="15"/>
        <v>0</v>
      </c>
      <c r="F56" s="42">
        <f t="shared" si="8"/>
        <v>0</v>
      </c>
      <c r="G56" s="42">
        <f t="shared" si="9"/>
        <v>0</v>
      </c>
      <c r="H56" s="42">
        <f t="shared" si="10"/>
        <v>0</v>
      </c>
      <c r="I56" s="42">
        <f t="shared" si="11"/>
        <v>0</v>
      </c>
      <c r="J56" s="42">
        <f t="shared" si="12"/>
        <v>0</v>
      </c>
      <c r="K56" s="42">
        <f t="shared" si="4"/>
        <v>0.13953489404876032</v>
      </c>
      <c r="L56" s="42">
        <f t="shared" si="13"/>
        <v>0.01946998665719877</v>
      </c>
      <c r="M56" s="42">
        <f t="shared" si="5"/>
        <v>21.848333287075036</v>
      </c>
      <c r="N56" s="42">
        <f t="shared" si="6"/>
        <v>97.97697765195376</v>
      </c>
      <c r="O56" s="42">
        <f t="shared" si="7"/>
        <v>25.770712892956126</v>
      </c>
      <c r="P56" s="31">
        <f t="shared" si="14"/>
        <v>-0.13953489404876032</v>
      </c>
      <c r="Q56" s="31"/>
      <c r="R56" s="31"/>
      <c r="S56" s="31"/>
      <c r="T56" s="31"/>
    </row>
    <row r="57" spans="1:20" ht="12.75">
      <c r="A57" s="89"/>
      <c r="B57" s="89"/>
      <c r="C57" s="31"/>
      <c r="D57" s="90">
        <f t="shared" si="15"/>
        <v>0</v>
      </c>
      <c r="E57" s="90">
        <f t="shared" si="15"/>
        <v>0</v>
      </c>
      <c r="F57" s="42">
        <f t="shared" si="8"/>
        <v>0</v>
      </c>
      <c r="G57" s="42">
        <f t="shared" si="9"/>
        <v>0</v>
      </c>
      <c r="H57" s="42">
        <f t="shared" si="10"/>
        <v>0</v>
      </c>
      <c r="I57" s="42">
        <f t="shared" si="11"/>
        <v>0</v>
      </c>
      <c r="J57" s="42">
        <f t="shared" si="12"/>
        <v>0</v>
      </c>
      <c r="K57" s="42">
        <f t="shared" si="4"/>
        <v>0.13953489404876032</v>
      </c>
      <c r="L57" s="42">
        <f t="shared" si="13"/>
        <v>0.01946998665719877</v>
      </c>
      <c r="M57" s="42">
        <f t="shared" si="5"/>
        <v>21.848333287075036</v>
      </c>
      <c r="N57" s="42">
        <f t="shared" si="6"/>
        <v>97.97697765195376</v>
      </c>
      <c r="O57" s="42">
        <f t="shared" si="7"/>
        <v>25.770712892956126</v>
      </c>
      <c r="P57" s="31">
        <f t="shared" si="14"/>
        <v>-0.13953489404876032</v>
      </c>
      <c r="Q57" s="31"/>
      <c r="R57" s="31"/>
      <c r="S57" s="31"/>
      <c r="T57" s="31"/>
    </row>
    <row r="58" spans="1:20" ht="12.75">
      <c r="A58" s="89"/>
      <c r="B58" s="89"/>
      <c r="C58" s="31"/>
      <c r="D58" s="90">
        <f t="shared" si="15"/>
        <v>0</v>
      </c>
      <c r="E58" s="90">
        <f t="shared" si="15"/>
        <v>0</v>
      </c>
      <c r="F58" s="42">
        <f t="shared" si="8"/>
        <v>0</v>
      </c>
      <c r="G58" s="42">
        <f t="shared" si="9"/>
        <v>0</v>
      </c>
      <c r="H58" s="42">
        <f t="shared" si="10"/>
        <v>0</v>
      </c>
      <c r="I58" s="42">
        <f t="shared" si="11"/>
        <v>0</v>
      </c>
      <c r="J58" s="42">
        <f t="shared" si="12"/>
        <v>0</v>
      </c>
      <c r="K58" s="42">
        <f t="shared" si="4"/>
        <v>0.13953489404876032</v>
      </c>
      <c r="L58" s="42">
        <f t="shared" si="13"/>
        <v>0.01946998665719877</v>
      </c>
      <c r="M58" s="42">
        <f t="shared" si="5"/>
        <v>21.848333287075036</v>
      </c>
      <c r="N58" s="42">
        <f t="shared" si="6"/>
        <v>97.97697765195376</v>
      </c>
      <c r="O58" s="42">
        <f t="shared" si="7"/>
        <v>25.770712892956126</v>
      </c>
      <c r="P58" s="31">
        <f t="shared" si="14"/>
        <v>-0.13953489404876032</v>
      </c>
      <c r="Q58" s="31"/>
      <c r="R58" s="31"/>
      <c r="S58" s="31"/>
      <c r="T58" s="31"/>
    </row>
    <row r="59" spans="1:20" ht="12.75">
      <c r="A59" s="89"/>
      <c r="B59" s="89"/>
      <c r="C59" s="31"/>
      <c r="D59" s="90">
        <f t="shared" si="15"/>
        <v>0</v>
      </c>
      <c r="E59" s="90">
        <f t="shared" si="15"/>
        <v>0</v>
      </c>
      <c r="F59" s="42">
        <f t="shared" si="8"/>
        <v>0</v>
      </c>
      <c r="G59" s="42">
        <f t="shared" si="9"/>
        <v>0</v>
      </c>
      <c r="H59" s="42">
        <f t="shared" si="10"/>
        <v>0</v>
      </c>
      <c r="I59" s="42">
        <f t="shared" si="11"/>
        <v>0</v>
      </c>
      <c r="J59" s="42">
        <f t="shared" si="12"/>
        <v>0</v>
      </c>
      <c r="K59" s="42">
        <f t="shared" si="4"/>
        <v>0.13953489404876032</v>
      </c>
      <c r="L59" s="42">
        <f t="shared" si="13"/>
        <v>0.01946998665719877</v>
      </c>
      <c r="M59" s="42">
        <f t="shared" si="5"/>
        <v>21.848333287075036</v>
      </c>
      <c r="N59" s="42">
        <f t="shared" si="6"/>
        <v>97.97697765195376</v>
      </c>
      <c r="O59" s="42">
        <f t="shared" si="7"/>
        <v>25.770712892956126</v>
      </c>
      <c r="P59" s="31">
        <f t="shared" si="14"/>
        <v>-0.13953489404876032</v>
      </c>
      <c r="Q59" s="31"/>
      <c r="R59" s="31"/>
      <c r="S59" s="31"/>
      <c r="T59" s="31"/>
    </row>
    <row r="60" spans="1:20" ht="12.75">
      <c r="A60" s="89"/>
      <c r="B60" s="89"/>
      <c r="C60" s="31"/>
      <c r="D60" s="90">
        <f t="shared" si="15"/>
        <v>0</v>
      </c>
      <c r="E60" s="90">
        <f t="shared" si="15"/>
        <v>0</v>
      </c>
      <c r="F60" s="42">
        <f t="shared" si="8"/>
        <v>0</v>
      </c>
      <c r="G60" s="42">
        <f t="shared" si="9"/>
        <v>0</v>
      </c>
      <c r="H60" s="42">
        <f t="shared" si="10"/>
        <v>0</v>
      </c>
      <c r="I60" s="42">
        <f t="shared" si="11"/>
        <v>0</v>
      </c>
      <c r="J60" s="42">
        <f t="shared" si="12"/>
        <v>0</v>
      </c>
      <c r="K60" s="42">
        <f t="shared" si="4"/>
        <v>0.13953489404876032</v>
      </c>
      <c r="L60" s="42">
        <f t="shared" si="13"/>
        <v>0.01946998665719877</v>
      </c>
      <c r="M60" s="42">
        <f t="shared" si="5"/>
        <v>21.848333287075036</v>
      </c>
      <c r="N60" s="42">
        <f t="shared" si="6"/>
        <v>97.97697765195376</v>
      </c>
      <c r="O60" s="42">
        <f t="shared" si="7"/>
        <v>25.770712892956126</v>
      </c>
      <c r="P60" s="31">
        <f t="shared" si="14"/>
        <v>-0.13953489404876032</v>
      </c>
      <c r="Q60" s="31"/>
      <c r="R60" s="31"/>
      <c r="S60" s="31"/>
      <c r="T60" s="31"/>
    </row>
    <row r="61" spans="1:20" ht="12.75">
      <c r="A61" s="89"/>
      <c r="B61" s="89"/>
      <c r="C61" s="31"/>
      <c r="D61" s="90">
        <f t="shared" si="15"/>
        <v>0</v>
      </c>
      <c r="E61" s="90">
        <f t="shared" si="15"/>
        <v>0</v>
      </c>
      <c r="F61" s="42">
        <f t="shared" si="8"/>
        <v>0</v>
      </c>
      <c r="G61" s="42">
        <f t="shared" si="9"/>
        <v>0</v>
      </c>
      <c r="H61" s="42">
        <f t="shared" si="10"/>
        <v>0</v>
      </c>
      <c r="I61" s="42">
        <f t="shared" si="11"/>
        <v>0</v>
      </c>
      <c r="J61" s="42">
        <f t="shared" si="12"/>
        <v>0</v>
      </c>
      <c r="K61" s="42">
        <f t="shared" si="4"/>
        <v>0.13953489404876032</v>
      </c>
      <c r="L61" s="42">
        <f t="shared" si="13"/>
        <v>0.01946998665719877</v>
      </c>
      <c r="M61" s="42">
        <f t="shared" si="5"/>
        <v>21.848333287075036</v>
      </c>
      <c r="N61" s="42">
        <f t="shared" si="6"/>
        <v>97.97697765195376</v>
      </c>
      <c r="O61" s="42">
        <f t="shared" si="7"/>
        <v>25.770712892956126</v>
      </c>
      <c r="P61" s="31">
        <f t="shared" si="14"/>
        <v>-0.13953489404876032</v>
      </c>
      <c r="Q61" s="31"/>
      <c r="R61" s="31"/>
      <c r="S61" s="31"/>
      <c r="T61" s="31"/>
    </row>
    <row r="62" spans="1:20" ht="12.75">
      <c r="A62" s="89"/>
      <c r="B62" s="89"/>
      <c r="C62" s="31"/>
      <c r="D62" s="90">
        <f t="shared" si="15"/>
        <v>0</v>
      </c>
      <c r="E62" s="90">
        <f t="shared" si="15"/>
        <v>0</v>
      </c>
      <c r="F62" s="42">
        <f t="shared" si="8"/>
        <v>0</v>
      </c>
      <c r="G62" s="42">
        <f t="shared" si="9"/>
        <v>0</v>
      </c>
      <c r="H62" s="42">
        <f t="shared" si="10"/>
        <v>0</v>
      </c>
      <c r="I62" s="42">
        <f t="shared" si="11"/>
        <v>0</v>
      </c>
      <c r="J62" s="42">
        <f t="shared" si="12"/>
        <v>0</v>
      </c>
      <c r="K62" s="42">
        <f t="shared" si="4"/>
        <v>0.13953489404876032</v>
      </c>
      <c r="L62" s="42">
        <f t="shared" si="13"/>
        <v>0.01946998665719877</v>
      </c>
      <c r="M62" s="42">
        <f t="shared" si="5"/>
        <v>21.848333287075036</v>
      </c>
      <c r="N62" s="42">
        <f t="shared" si="6"/>
        <v>97.97697765195376</v>
      </c>
      <c r="O62" s="42">
        <f t="shared" si="7"/>
        <v>25.770712892956126</v>
      </c>
      <c r="P62" s="31">
        <f t="shared" si="14"/>
        <v>-0.13953489404876032</v>
      </c>
      <c r="Q62" s="31"/>
      <c r="R62" s="31"/>
      <c r="S62" s="31"/>
      <c r="T62" s="31"/>
    </row>
    <row r="63" spans="1:20" ht="12.75">
      <c r="A63" s="89"/>
      <c r="B63" s="89"/>
      <c r="C63" s="31"/>
      <c r="D63" s="90">
        <f t="shared" si="15"/>
        <v>0</v>
      </c>
      <c r="E63" s="90">
        <f t="shared" si="15"/>
        <v>0</v>
      </c>
      <c r="F63" s="42">
        <f t="shared" si="8"/>
        <v>0</v>
      </c>
      <c r="G63" s="42">
        <f t="shared" si="9"/>
        <v>0</v>
      </c>
      <c r="H63" s="42">
        <f t="shared" si="10"/>
        <v>0</v>
      </c>
      <c r="I63" s="42">
        <f t="shared" si="11"/>
        <v>0</v>
      </c>
      <c r="J63" s="42">
        <f t="shared" si="12"/>
        <v>0</v>
      </c>
      <c r="K63" s="42">
        <f t="shared" si="4"/>
        <v>0.13953489404876032</v>
      </c>
      <c r="L63" s="42">
        <f t="shared" si="13"/>
        <v>0.01946998665719877</v>
      </c>
      <c r="M63" s="42">
        <f t="shared" si="5"/>
        <v>21.848333287075036</v>
      </c>
      <c r="N63" s="42">
        <f t="shared" si="6"/>
        <v>97.97697765195376</v>
      </c>
      <c r="O63" s="42">
        <f t="shared" si="7"/>
        <v>25.770712892956126</v>
      </c>
      <c r="P63" s="31">
        <f t="shared" si="14"/>
        <v>-0.13953489404876032</v>
      </c>
      <c r="Q63" s="31"/>
      <c r="R63" s="31"/>
      <c r="S63" s="31"/>
      <c r="T63" s="31"/>
    </row>
    <row r="64" spans="1:20" ht="12.75">
      <c r="A64" s="89"/>
      <c r="B64" s="89"/>
      <c r="C64" s="31"/>
      <c r="D64" s="90">
        <f t="shared" si="15"/>
        <v>0</v>
      </c>
      <c r="E64" s="90">
        <f t="shared" si="15"/>
        <v>0</v>
      </c>
      <c r="F64" s="42">
        <f t="shared" si="8"/>
        <v>0</v>
      </c>
      <c r="G64" s="42">
        <f t="shared" si="9"/>
        <v>0</v>
      </c>
      <c r="H64" s="42">
        <f t="shared" si="10"/>
        <v>0</v>
      </c>
      <c r="I64" s="42">
        <f t="shared" si="11"/>
        <v>0</v>
      </c>
      <c r="J64" s="42">
        <f t="shared" si="12"/>
        <v>0</v>
      </c>
      <c r="K64" s="42">
        <f t="shared" si="4"/>
        <v>0.13953489404876032</v>
      </c>
      <c r="L64" s="42">
        <f t="shared" si="13"/>
        <v>0.01946998665719877</v>
      </c>
      <c r="M64" s="42">
        <f t="shared" si="5"/>
        <v>21.848333287075036</v>
      </c>
      <c r="N64" s="42">
        <f t="shared" si="6"/>
        <v>97.97697765195376</v>
      </c>
      <c r="O64" s="42">
        <f t="shared" si="7"/>
        <v>25.770712892956126</v>
      </c>
      <c r="P64" s="31">
        <f t="shared" si="14"/>
        <v>-0.13953489404876032</v>
      </c>
      <c r="Q64" s="31"/>
      <c r="R64" s="31"/>
      <c r="S64" s="31"/>
      <c r="T64" s="31"/>
    </row>
    <row r="65" spans="1:20" ht="12.75">
      <c r="A65" s="89"/>
      <c r="B65" s="89"/>
      <c r="C65" s="31"/>
      <c r="D65" s="90">
        <f t="shared" si="15"/>
        <v>0</v>
      </c>
      <c r="E65" s="90">
        <f t="shared" si="15"/>
        <v>0</v>
      </c>
      <c r="F65" s="42">
        <f t="shared" si="8"/>
        <v>0</v>
      </c>
      <c r="G65" s="42">
        <f t="shared" si="9"/>
        <v>0</v>
      </c>
      <c r="H65" s="42">
        <f t="shared" si="10"/>
        <v>0</v>
      </c>
      <c r="I65" s="42">
        <f t="shared" si="11"/>
        <v>0</v>
      </c>
      <c r="J65" s="42">
        <f t="shared" si="12"/>
        <v>0</v>
      </c>
      <c r="K65" s="42">
        <f t="shared" si="4"/>
        <v>0.13953489404876032</v>
      </c>
      <c r="L65" s="42">
        <f t="shared" si="13"/>
        <v>0.01946998665719877</v>
      </c>
      <c r="M65" s="42">
        <f t="shared" si="5"/>
        <v>21.848333287075036</v>
      </c>
      <c r="N65" s="42">
        <f t="shared" si="6"/>
        <v>97.97697765195376</v>
      </c>
      <c r="O65" s="42">
        <f t="shared" si="7"/>
        <v>25.770712892956126</v>
      </c>
      <c r="P65" s="31">
        <f t="shared" si="14"/>
        <v>-0.13953489404876032</v>
      </c>
      <c r="Q65" s="31"/>
      <c r="R65" s="31"/>
      <c r="S65" s="31"/>
      <c r="T65" s="31"/>
    </row>
    <row r="66" spans="1:20" ht="12.75">
      <c r="A66" s="89"/>
      <c r="B66" s="89"/>
      <c r="C66" s="31"/>
      <c r="D66" s="90">
        <f t="shared" si="15"/>
        <v>0</v>
      </c>
      <c r="E66" s="90">
        <f t="shared" si="15"/>
        <v>0</v>
      </c>
      <c r="F66" s="42">
        <f t="shared" si="8"/>
        <v>0</v>
      </c>
      <c r="G66" s="42">
        <f t="shared" si="9"/>
        <v>0</v>
      </c>
      <c r="H66" s="42">
        <f t="shared" si="10"/>
        <v>0</v>
      </c>
      <c r="I66" s="42">
        <f t="shared" si="11"/>
        <v>0</v>
      </c>
      <c r="J66" s="42">
        <f t="shared" si="12"/>
        <v>0</v>
      </c>
      <c r="K66" s="42">
        <f t="shared" si="4"/>
        <v>0.13953489404876032</v>
      </c>
      <c r="L66" s="42">
        <f t="shared" si="13"/>
        <v>0.01946998665719877</v>
      </c>
      <c r="M66" s="42">
        <f t="shared" si="5"/>
        <v>21.848333287075036</v>
      </c>
      <c r="N66" s="42">
        <f t="shared" si="6"/>
        <v>97.97697765195376</v>
      </c>
      <c r="O66" s="42">
        <f t="shared" si="7"/>
        <v>25.770712892956126</v>
      </c>
      <c r="P66" s="31">
        <f t="shared" si="14"/>
        <v>-0.13953489404876032</v>
      </c>
      <c r="Q66" s="31"/>
      <c r="R66" s="31"/>
      <c r="S66" s="31"/>
      <c r="T66" s="31"/>
    </row>
    <row r="67" spans="1:20" ht="12.75">
      <c r="A67" s="89"/>
      <c r="B67" s="89"/>
      <c r="C67" s="31"/>
      <c r="D67" s="90">
        <f t="shared" si="15"/>
        <v>0</v>
      </c>
      <c r="E67" s="90">
        <f t="shared" si="15"/>
        <v>0</v>
      </c>
      <c r="F67" s="42">
        <f t="shared" si="8"/>
        <v>0</v>
      </c>
      <c r="G67" s="42">
        <f t="shared" si="9"/>
        <v>0</v>
      </c>
      <c r="H67" s="42">
        <f t="shared" si="10"/>
        <v>0</v>
      </c>
      <c r="I67" s="42">
        <f t="shared" si="11"/>
        <v>0</v>
      </c>
      <c r="J67" s="42">
        <f t="shared" si="12"/>
        <v>0</v>
      </c>
      <c r="K67" s="42">
        <f t="shared" si="4"/>
        <v>0.13953489404876032</v>
      </c>
      <c r="L67" s="42">
        <f t="shared" si="13"/>
        <v>0.01946998665719877</v>
      </c>
      <c r="M67" s="42">
        <f t="shared" si="5"/>
        <v>21.848333287075036</v>
      </c>
      <c r="N67" s="42">
        <f t="shared" si="6"/>
        <v>97.97697765195376</v>
      </c>
      <c r="O67" s="42">
        <f t="shared" si="7"/>
        <v>25.770712892956126</v>
      </c>
      <c r="P67" s="31">
        <f t="shared" si="14"/>
        <v>-0.13953489404876032</v>
      </c>
      <c r="Q67" s="31"/>
      <c r="R67" s="31"/>
      <c r="S67" s="31"/>
      <c r="T67" s="31"/>
    </row>
    <row r="68" spans="1:20" ht="12.75">
      <c r="A68" s="89"/>
      <c r="B68" s="89"/>
      <c r="C68" s="31"/>
      <c r="D68" s="90">
        <f t="shared" si="15"/>
        <v>0</v>
      </c>
      <c r="E68" s="90">
        <f t="shared" si="15"/>
        <v>0</v>
      </c>
      <c r="F68" s="42">
        <f t="shared" si="8"/>
        <v>0</v>
      </c>
      <c r="G68" s="42">
        <f t="shared" si="9"/>
        <v>0</v>
      </c>
      <c r="H68" s="42">
        <f t="shared" si="10"/>
        <v>0</v>
      </c>
      <c r="I68" s="42">
        <f t="shared" si="11"/>
        <v>0</v>
      </c>
      <c r="J68" s="42">
        <f t="shared" si="12"/>
        <v>0</v>
      </c>
      <c r="K68" s="42">
        <f t="shared" si="4"/>
        <v>0.13953489404876032</v>
      </c>
      <c r="L68" s="42">
        <f t="shared" si="13"/>
        <v>0.01946998665719877</v>
      </c>
      <c r="M68" s="42">
        <f t="shared" si="5"/>
        <v>21.848333287075036</v>
      </c>
      <c r="N68" s="42">
        <f t="shared" si="6"/>
        <v>97.97697765195376</v>
      </c>
      <c r="O68" s="42">
        <f t="shared" si="7"/>
        <v>25.770712892956126</v>
      </c>
      <c r="P68" s="31">
        <f t="shared" si="14"/>
        <v>-0.13953489404876032</v>
      </c>
      <c r="Q68" s="31"/>
      <c r="R68" s="31"/>
      <c r="S68" s="31"/>
      <c r="T68" s="31"/>
    </row>
    <row r="69" spans="1:20" ht="12.75">
      <c r="A69" s="89"/>
      <c r="B69" s="89"/>
      <c r="C69" s="31"/>
      <c r="D69" s="90">
        <f t="shared" si="15"/>
        <v>0</v>
      </c>
      <c r="E69" s="90">
        <f t="shared" si="15"/>
        <v>0</v>
      </c>
      <c r="F69" s="42">
        <f t="shared" si="8"/>
        <v>0</v>
      </c>
      <c r="G69" s="42">
        <f t="shared" si="9"/>
        <v>0</v>
      </c>
      <c r="H69" s="42">
        <f t="shared" si="10"/>
        <v>0</v>
      </c>
      <c r="I69" s="42">
        <f t="shared" si="11"/>
        <v>0</v>
      </c>
      <c r="J69" s="42">
        <f t="shared" si="12"/>
        <v>0</v>
      </c>
      <c r="K69" s="42">
        <f t="shared" si="4"/>
        <v>0.13953489404876032</v>
      </c>
      <c r="L69" s="42">
        <f t="shared" si="13"/>
        <v>0.01946998665719877</v>
      </c>
      <c r="M69" s="42">
        <f t="shared" si="5"/>
        <v>21.848333287075036</v>
      </c>
      <c r="N69" s="42">
        <f t="shared" si="6"/>
        <v>97.97697765195376</v>
      </c>
      <c r="O69" s="42">
        <f t="shared" si="7"/>
        <v>25.770712892956126</v>
      </c>
      <c r="P69" s="31">
        <f t="shared" si="14"/>
        <v>-0.13953489404876032</v>
      </c>
      <c r="Q69" s="31"/>
      <c r="R69" s="31"/>
      <c r="S69" s="31"/>
      <c r="T69" s="31"/>
    </row>
    <row r="70" spans="1:20" ht="12.75">
      <c r="A70" s="89"/>
      <c r="B70" s="89"/>
      <c r="C70" s="31"/>
      <c r="D70" s="90">
        <f t="shared" si="15"/>
        <v>0</v>
      </c>
      <c r="E70" s="90">
        <f t="shared" si="15"/>
        <v>0</v>
      </c>
      <c r="F70" s="42">
        <f t="shared" si="8"/>
        <v>0</v>
      </c>
      <c r="G70" s="42">
        <f t="shared" si="9"/>
        <v>0</v>
      </c>
      <c r="H70" s="42">
        <f t="shared" si="10"/>
        <v>0</v>
      </c>
      <c r="I70" s="42">
        <f t="shared" si="11"/>
        <v>0</v>
      </c>
      <c r="J70" s="42">
        <f t="shared" si="12"/>
        <v>0</v>
      </c>
      <c r="K70" s="42">
        <f t="shared" si="4"/>
        <v>0.13953489404876032</v>
      </c>
      <c r="L70" s="42">
        <f t="shared" si="13"/>
        <v>0.01946998665719877</v>
      </c>
      <c r="M70" s="42">
        <f t="shared" si="5"/>
        <v>21.848333287075036</v>
      </c>
      <c r="N70" s="42">
        <f t="shared" si="6"/>
        <v>97.97697765195376</v>
      </c>
      <c r="O70" s="42">
        <f t="shared" si="7"/>
        <v>25.770712892956126</v>
      </c>
      <c r="P70" s="31">
        <f t="shared" si="14"/>
        <v>-0.13953489404876032</v>
      </c>
      <c r="Q70" s="31"/>
      <c r="R70" s="31"/>
      <c r="S70" s="31"/>
      <c r="T70" s="31"/>
    </row>
    <row r="71" spans="1:20" ht="12.75">
      <c r="A71" s="89"/>
      <c r="B71" s="89"/>
      <c r="C71" s="31"/>
      <c r="D71" s="90">
        <f t="shared" si="15"/>
        <v>0</v>
      </c>
      <c r="E71" s="90">
        <f t="shared" si="15"/>
        <v>0</v>
      </c>
      <c r="F71" s="42">
        <f t="shared" si="8"/>
        <v>0</v>
      </c>
      <c r="G71" s="42">
        <f t="shared" si="9"/>
        <v>0</v>
      </c>
      <c r="H71" s="42">
        <f t="shared" si="10"/>
        <v>0</v>
      </c>
      <c r="I71" s="42">
        <f t="shared" si="11"/>
        <v>0</v>
      </c>
      <c r="J71" s="42">
        <f t="shared" si="12"/>
        <v>0</v>
      </c>
      <c r="K71" s="42">
        <f t="shared" si="4"/>
        <v>0.13953489404876032</v>
      </c>
      <c r="L71" s="42">
        <f t="shared" si="13"/>
        <v>0.01946998665719877</v>
      </c>
      <c r="M71" s="42">
        <f t="shared" si="5"/>
        <v>21.848333287075036</v>
      </c>
      <c r="N71" s="42">
        <f t="shared" si="6"/>
        <v>97.97697765195376</v>
      </c>
      <c r="O71" s="42">
        <f t="shared" si="7"/>
        <v>25.770712892956126</v>
      </c>
      <c r="P71" s="31">
        <f t="shared" si="14"/>
        <v>-0.13953489404876032</v>
      </c>
      <c r="Q71" s="31"/>
      <c r="R71" s="31"/>
      <c r="S71" s="31"/>
      <c r="T71" s="31"/>
    </row>
    <row r="72" spans="1:20" ht="12.75">
      <c r="A72" s="89"/>
      <c r="B72" s="89"/>
      <c r="C72" s="31"/>
      <c r="D72" s="90">
        <f t="shared" si="15"/>
        <v>0</v>
      </c>
      <c r="E72" s="90">
        <f t="shared" si="15"/>
        <v>0</v>
      </c>
      <c r="F72" s="42">
        <f t="shared" si="8"/>
        <v>0</v>
      </c>
      <c r="G72" s="42">
        <f t="shared" si="9"/>
        <v>0</v>
      </c>
      <c r="H72" s="42">
        <f t="shared" si="10"/>
        <v>0</v>
      </c>
      <c r="I72" s="42">
        <f t="shared" si="11"/>
        <v>0</v>
      </c>
      <c r="J72" s="42">
        <f t="shared" si="12"/>
        <v>0</v>
      </c>
      <c r="K72" s="42">
        <f t="shared" si="4"/>
        <v>0.13953489404876032</v>
      </c>
      <c r="L72" s="42">
        <f t="shared" si="13"/>
        <v>0.01946998665719877</v>
      </c>
      <c r="M72" s="42">
        <f t="shared" si="5"/>
        <v>21.848333287075036</v>
      </c>
      <c r="N72" s="42">
        <f t="shared" si="6"/>
        <v>97.97697765195376</v>
      </c>
      <c r="O72" s="42">
        <f t="shared" si="7"/>
        <v>25.770712892956126</v>
      </c>
      <c r="P72" s="31">
        <f t="shared" si="14"/>
        <v>-0.13953489404876032</v>
      </c>
      <c r="Q72" s="31"/>
      <c r="R72" s="31"/>
      <c r="S72" s="31"/>
      <c r="T72" s="31"/>
    </row>
    <row r="73" spans="1:20" ht="12.75">
      <c r="A73" s="89"/>
      <c r="B73" s="89"/>
      <c r="C73" s="31"/>
      <c r="D73" s="90">
        <f t="shared" si="15"/>
        <v>0</v>
      </c>
      <c r="E73" s="90">
        <f t="shared" si="15"/>
        <v>0</v>
      </c>
      <c r="F73" s="42">
        <f t="shared" si="8"/>
        <v>0</v>
      </c>
      <c r="G73" s="42">
        <f t="shared" si="9"/>
        <v>0</v>
      </c>
      <c r="H73" s="42">
        <f t="shared" si="10"/>
        <v>0</v>
      </c>
      <c r="I73" s="42">
        <f t="shared" si="11"/>
        <v>0</v>
      </c>
      <c r="J73" s="42">
        <f t="shared" si="12"/>
        <v>0</v>
      </c>
      <c r="K73" s="42">
        <f t="shared" si="4"/>
        <v>0.13953489404876032</v>
      </c>
      <c r="L73" s="42">
        <f t="shared" si="13"/>
        <v>0.01946998665719877</v>
      </c>
      <c r="M73" s="42">
        <f t="shared" si="5"/>
        <v>21.848333287075036</v>
      </c>
      <c r="N73" s="42">
        <f t="shared" si="6"/>
        <v>97.97697765195376</v>
      </c>
      <c r="O73" s="42">
        <f t="shared" si="7"/>
        <v>25.770712892956126</v>
      </c>
      <c r="P73" s="31">
        <f t="shared" si="14"/>
        <v>-0.13953489404876032</v>
      </c>
      <c r="Q73" s="31"/>
      <c r="R73" s="31"/>
      <c r="S73" s="31"/>
      <c r="T73" s="31"/>
    </row>
    <row r="74" spans="1:20" ht="12.75">
      <c r="A74" s="89"/>
      <c r="B74" s="89"/>
      <c r="C74" s="31"/>
      <c r="D74" s="90">
        <f t="shared" si="15"/>
        <v>0</v>
      </c>
      <c r="E74" s="90">
        <f t="shared" si="15"/>
        <v>0</v>
      </c>
      <c r="F74" s="42">
        <f t="shared" si="8"/>
        <v>0</v>
      </c>
      <c r="G74" s="42">
        <f t="shared" si="9"/>
        <v>0</v>
      </c>
      <c r="H74" s="42">
        <f t="shared" si="10"/>
        <v>0</v>
      </c>
      <c r="I74" s="42">
        <f t="shared" si="11"/>
        <v>0</v>
      </c>
      <c r="J74" s="42">
        <f t="shared" si="12"/>
        <v>0</v>
      </c>
      <c r="K74" s="42">
        <f t="shared" si="4"/>
        <v>0.13953489404876032</v>
      </c>
      <c r="L74" s="42">
        <f t="shared" si="13"/>
        <v>0.01946998665719877</v>
      </c>
      <c r="M74" s="42">
        <f t="shared" si="5"/>
        <v>21.848333287075036</v>
      </c>
      <c r="N74" s="42">
        <f t="shared" si="6"/>
        <v>97.97697765195376</v>
      </c>
      <c r="O74" s="42">
        <f t="shared" si="7"/>
        <v>25.770712892956126</v>
      </c>
      <c r="P74" s="31">
        <f t="shared" si="14"/>
        <v>-0.13953489404876032</v>
      </c>
      <c r="Q74" s="31"/>
      <c r="R74" s="31"/>
      <c r="S74" s="31"/>
      <c r="T74" s="31"/>
    </row>
    <row r="75" spans="1:20" ht="12.75">
      <c r="A75" s="89"/>
      <c r="B75" s="89"/>
      <c r="C75" s="31"/>
      <c r="D75" s="90">
        <f t="shared" si="15"/>
        <v>0</v>
      </c>
      <c r="E75" s="90">
        <f t="shared" si="15"/>
        <v>0</v>
      </c>
      <c r="F75" s="42">
        <f t="shared" si="8"/>
        <v>0</v>
      </c>
      <c r="G75" s="42">
        <f t="shared" si="9"/>
        <v>0</v>
      </c>
      <c r="H75" s="42">
        <f t="shared" si="10"/>
        <v>0</v>
      </c>
      <c r="I75" s="42">
        <f t="shared" si="11"/>
        <v>0</v>
      </c>
      <c r="J75" s="42">
        <f t="shared" si="12"/>
        <v>0</v>
      </c>
      <c r="K75" s="42">
        <f t="shared" si="4"/>
        <v>0.13953489404876032</v>
      </c>
      <c r="L75" s="42">
        <f t="shared" si="13"/>
        <v>0.01946998665719877</v>
      </c>
      <c r="M75" s="42">
        <f t="shared" si="5"/>
        <v>21.848333287075036</v>
      </c>
      <c r="N75" s="42">
        <f t="shared" si="6"/>
        <v>97.97697765195376</v>
      </c>
      <c r="O75" s="42">
        <f t="shared" si="7"/>
        <v>25.770712892956126</v>
      </c>
      <c r="P75" s="31">
        <f t="shared" si="14"/>
        <v>-0.13953489404876032</v>
      </c>
      <c r="Q75" s="31"/>
      <c r="R75" s="31"/>
      <c r="S75" s="31"/>
      <c r="T75" s="31"/>
    </row>
    <row r="76" spans="1:20" ht="12.75">
      <c r="A76" s="89"/>
      <c r="B76" s="89"/>
      <c r="C76" s="31"/>
      <c r="D76" s="90">
        <f t="shared" si="15"/>
        <v>0</v>
      </c>
      <c r="E76" s="90">
        <f t="shared" si="15"/>
        <v>0</v>
      </c>
      <c r="F76" s="42">
        <f t="shared" si="8"/>
        <v>0</v>
      </c>
      <c r="G76" s="42">
        <f t="shared" si="9"/>
        <v>0</v>
      </c>
      <c r="H76" s="42">
        <f t="shared" si="10"/>
        <v>0</v>
      </c>
      <c r="I76" s="42">
        <f t="shared" si="11"/>
        <v>0</v>
      </c>
      <c r="J76" s="42">
        <f t="shared" si="12"/>
        <v>0</v>
      </c>
      <c r="K76" s="42">
        <f t="shared" si="4"/>
        <v>0.13953489404876032</v>
      </c>
      <c r="L76" s="42">
        <f t="shared" si="13"/>
        <v>0.01946998665719877</v>
      </c>
      <c r="M76" s="42">
        <f t="shared" si="5"/>
        <v>21.848333287075036</v>
      </c>
      <c r="N76" s="42">
        <f t="shared" si="6"/>
        <v>97.97697765195376</v>
      </c>
      <c r="O76" s="42">
        <f t="shared" si="7"/>
        <v>25.770712892956126</v>
      </c>
      <c r="P76" s="31">
        <f t="shared" si="14"/>
        <v>-0.13953489404876032</v>
      </c>
      <c r="Q76" s="31"/>
      <c r="R76" s="31"/>
      <c r="S76" s="31"/>
      <c r="T76" s="31"/>
    </row>
    <row r="77" spans="1:20" ht="12.75">
      <c r="A77" s="89"/>
      <c r="B77" s="89"/>
      <c r="C77" s="31"/>
      <c r="D77" s="90">
        <f t="shared" si="15"/>
        <v>0</v>
      </c>
      <c r="E77" s="90">
        <f t="shared" si="15"/>
        <v>0</v>
      </c>
      <c r="F77" s="42">
        <f t="shared" si="8"/>
        <v>0</v>
      </c>
      <c r="G77" s="42">
        <f t="shared" si="9"/>
        <v>0</v>
      </c>
      <c r="H77" s="42">
        <f t="shared" si="10"/>
        <v>0</v>
      </c>
      <c r="I77" s="42">
        <f t="shared" si="11"/>
        <v>0</v>
      </c>
      <c r="J77" s="42">
        <f t="shared" si="12"/>
        <v>0</v>
      </c>
      <c r="K77" s="42">
        <f t="shared" si="4"/>
        <v>0.13953489404876032</v>
      </c>
      <c r="L77" s="42">
        <f t="shared" si="13"/>
        <v>0.01946998665719877</v>
      </c>
      <c r="M77" s="42">
        <f t="shared" si="5"/>
        <v>21.848333287075036</v>
      </c>
      <c r="N77" s="42">
        <f t="shared" si="6"/>
        <v>97.97697765195376</v>
      </c>
      <c r="O77" s="42">
        <f t="shared" si="7"/>
        <v>25.770712892956126</v>
      </c>
      <c r="P77" s="31">
        <f t="shared" si="14"/>
        <v>-0.13953489404876032</v>
      </c>
      <c r="Q77" s="31"/>
      <c r="R77" s="31"/>
      <c r="S77" s="31"/>
      <c r="T77" s="31"/>
    </row>
    <row r="78" spans="1:20" ht="12.75">
      <c r="A78" s="89"/>
      <c r="B78" s="89"/>
      <c r="C78" s="31"/>
      <c r="D78" s="90">
        <f t="shared" si="15"/>
        <v>0</v>
      </c>
      <c r="E78" s="90">
        <f t="shared" si="15"/>
        <v>0</v>
      </c>
      <c r="F78" s="42">
        <f t="shared" si="8"/>
        <v>0</v>
      </c>
      <c r="G78" s="42">
        <f t="shared" si="9"/>
        <v>0</v>
      </c>
      <c r="H78" s="42">
        <f t="shared" si="10"/>
        <v>0</v>
      </c>
      <c r="I78" s="42">
        <f t="shared" si="11"/>
        <v>0</v>
      </c>
      <c r="J78" s="42">
        <f t="shared" si="12"/>
        <v>0</v>
      </c>
      <c r="K78" s="42">
        <f t="shared" si="4"/>
        <v>0.13953489404876032</v>
      </c>
      <c r="L78" s="42">
        <f t="shared" si="13"/>
        <v>0.01946998665719877</v>
      </c>
      <c r="M78" s="42">
        <f t="shared" si="5"/>
        <v>21.848333287075036</v>
      </c>
      <c r="N78" s="42">
        <f t="shared" si="6"/>
        <v>97.97697765195376</v>
      </c>
      <c r="O78" s="42">
        <f t="shared" si="7"/>
        <v>25.770712892956126</v>
      </c>
      <c r="P78" s="31">
        <f t="shared" si="14"/>
        <v>-0.13953489404876032</v>
      </c>
      <c r="Q78" s="31"/>
      <c r="R78" s="31"/>
      <c r="S78" s="31"/>
      <c r="T78" s="31"/>
    </row>
    <row r="79" spans="1:20" ht="12.75">
      <c r="A79" s="89"/>
      <c r="B79" s="89"/>
      <c r="C79" s="31"/>
      <c r="D79" s="90">
        <f t="shared" si="15"/>
        <v>0</v>
      </c>
      <c r="E79" s="90">
        <f t="shared" si="15"/>
        <v>0</v>
      </c>
      <c r="F79" s="42">
        <f t="shared" si="8"/>
        <v>0</v>
      </c>
      <c r="G79" s="42">
        <f t="shared" si="9"/>
        <v>0</v>
      </c>
      <c r="H79" s="42">
        <f t="shared" si="10"/>
        <v>0</v>
      </c>
      <c r="I79" s="42">
        <f t="shared" si="11"/>
        <v>0</v>
      </c>
      <c r="J79" s="42">
        <f t="shared" si="12"/>
        <v>0</v>
      </c>
      <c r="K79" s="42">
        <f t="shared" si="4"/>
        <v>0.13953489404876032</v>
      </c>
      <c r="L79" s="42">
        <f t="shared" si="13"/>
        <v>0.01946998665719877</v>
      </c>
      <c r="M79" s="42">
        <f t="shared" si="5"/>
        <v>21.848333287075036</v>
      </c>
      <c r="N79" s="42">
        <f t="shared" si="6"/>
        <v>97.97697765195376</v>
      </c>
      <c r="O79" s="42">
        <f t="shared" si="7"/>
        <v>25.770712892956126</v>
      </c>
      <c r="P79" s="31">
        <f t="shared" si="14"/>
        <v>-0.13953489404876032</v>
      </c>
      <c r="Q79" s="31"/>
      <c r="R79" s="31"/>
      <c r="S79" s="31"/>
      <c r="T79" s="31"/>
    </row>
    <row r="80" spans="1:20" ht="12.75">
      <c r="A80" s="89"/>
      <c r="B80" s="89"/>
      <c r="C80" s="31"/>
      <c r="D80" s="90">
        <f t="shared" si="15"/>
        <v>0</v>
      </c>
      <c r="E80" s="90">
        <f t="shared" si="15"/>
        <v>0</v>
      </c>
      <c r="F80" s="42">
        <f t="shared" si="8"/>
        <v>0</v>
      </c>
      <c r="G80" s="42">
        <f t="shared" si="9"/>
        <v>0</v>
      </c>
      <c r="H80" s="42">
        <f t="shared" si="10"/>
        <v>0</v>
      </c>
      <c r="I80" s="42">
        <f t="shared" si="11"/>
        <v>0</v>
      </c>
      <c r="J80" s="42">
        <f t="shared" si="12"/>
        <v>0</v>
      </c>
      <c r="K80" s="42">
        <f t="shared" si="4"/>
        <v>0.13953489404876032</v>
      </c>
      <c r="L80" s="42">
        <f t="shared" si="13"/>
        <v>0.01946998665719877</v>
      </c>
      <c r="M80" s="42">
        <f t="shared" si="5"/>
        <v>21.848333287075036</v>
      </c>
      <c r="N80" s="42">
        <f t="shared" si="6"/>
        <v>97.97697765195376</v>
      </c>
      <c r="O80" s="42">
        <f t="shared" si="7"/>
        <v>25.770712892956126</v>
      </c>
      <c r="P80" s="31">
        <f t="shared" si="14"/>
        <v>-0.13953489404876032</v>
      </c>
      <c r="Q80" s="31"/>
      <c r="R80" s="31"/>
      <c r="S80" s="31"/>
      <c r="T80" s="31"/>
    </row>
    <row r="81" spans="1:20" ht="12.75">
      <c r="A81" s="89"/>
      <c r="B81" s="89"/>
      <c r="C81" s="31"/>
      <c r="D81" s="90">
        <f t="shared" si="15"/>
        <v>0</v>
      </c>
      <c r="E81" s="90">
        <f t="shared" si="15"/>
        <v>0</v>
      </c>
      <c r="F81" s="42">
        <f t="shared" si="8"/>
        <v>0</v>
      </c>
      <c r="G81" s="42">
        <f t="shared" si="9"/>
        <v>0</v>
      </c>
      <c r="H81" s="42">
        <f t="shared" si="10"/>
        <v>0</v>
      </c>
      <c r="I81" s="42">
        <f t="shared" si="11"/>
        <v>0</v>
      </c>
      <c r="J81" s="42">
        <f t="shared" si="12"/>
        <v>0</v>
      </c>
      <c r="K81" s="42">
        <f t="shared" si="4"/>
        <v>0.13953489404876032</v>
      </c>
      <c r="L81" s="42">
        <f t="shared" si="13"/>
        <v>0.01946998665719877</v>
      </c>
      <c r="M81" s="42">
        <f t="shared" si="5"/>
        <v>21.848333287075036</v>
      </c>
      <c r="N81" s="42">
        <f t="shared" si="6"/>
        <v>97.97697765195376</v>
      </c>
      <c r="O81" s="42">
        <f t="shared" si="7"/>
        <v>25.770712892956126</v>
      </c>
      <c r="P81" s="31">
        <f t="shared" si="14"/>
        <v>-0.13953489404876032</v>
      </c>
      <c r="Q81" s="31"/>
      <c r="R81" s="31"/>
      <c r="S81" s="31"/>
      <c r="T81" s="31"/>
    </row>
    <row r="82" spans="1:20" ht="12.75">
      <c r="A82" s="89"/>
      <c r="B82" s="89"/>
      <c r="C82" s="31"/>
      <c r="D82" s="90">
        <f t="shared" si="15"/>
        <v>0</v>
      </c>
      <c r="E82" s="90">
        <f t="shared" si="15"/>
        <v>0</v>
      </c>
      <c r="F82" s="42">
        <f t="shared" si="8"/>
        <v>0</v>
      </c>
      <c r="G82" s="42">
        <f t="shared" si="9"/>
        <v>0</v>
      </c>
      <c r="H82" s="42">
        <f t="shared" si="10"/>
        <v>0</v>
      </c>
      <c r="I82" s="42">
        <f t="shared" si="11"/>
        <v>0</v>
      </c>
      <c r="J82" s="42">
        <f t="shared" si="12"/>
        <v>0</v>
      </c>
      <c r="K82" s="42">
        <f t="shared" si="4"/>
        <v>0.13953489404876032</v>
      </c>
      <c r="L82" s="42">
        <f t="shared" si="13"/>
        <v>0.01946998665719877</v>
      </c>
      <c r="M82" s="42">
        <f t="shared" si="5"/>
        <v>21.848333287075036</v>
      </c>
      <c r="N82" s="42">
        <f t="shared" si="6"/>
        <v>97.97697765195376</v>
      </c>
      <c r="O82" s="42">
        <f t="shared" si="7"/>
        <v>25.770712892956126</v>
      </c>
      <c r="P82" s="31">
        <f t="shared" si="14"/>
        <v>-0.13953489404876032</v>
      </c>
      <c r="Q82" s="31"/>
      <c r="R82" s="31"/>
      <c r="S82" s="31"/>
      <c r="T82" s="31"/>
    </row>
    <row r="83" spans="1:20" ht="12.75">
      <c r="A83" s="89"/>
      <c r="B83" s="89"/>
      <c r="C83" s="31"/>
      <c r="D83" s="90">
        <f t="shared" si="15"/>
        <v>0</v>
      </c>
      <c r="E83" s="90">
        <f t="shared" si="15"/>
        <v>0</v>
      </c>
      <c r="F83" s="42">
        <f t="shared" si="8"/>
        <v>0</v>
      </c>
      <c r="G83" s="42">
        <f t="shared" si="9"/>
        <v>0</v>
      </c>
      <c r="H83" s="42">
        <f t="shared" si="10"/>
        <v>0</v>
      </c>
      <c r="I83" s="42">
        <f t="shared" si="11"/>
        <v>0</v>
      </c>
      <c r="J83" s="42">
        <f t="shared" si="12"/>
        <v>0</v>
      </c>
      <c r="K83" s="42">
        <f t="shared" si="4"/>
        <v>0.13953489404876032</v>
      </c>
      <c r="L83" s="42">
        <f t="shared" si="13"/>
        <v>0.01946998665719877</v>
      </c>
      <c r="M83" s="42">
        <f t="shared" si="5"/>
        <v>21.848333287075036</v>
      </c>
      <c r="N83" s="42">
        <f t="shared" si="6"/>
        <v>97.97697765195376</v>
      </c>
      <c r="O83" s="42">
        <f t="shared" si="7"/>
        <v>25.770712892956126</v>
      </c>
      <c r="P83" s="31">
        <f t="shared" si="14"/>
        <v>-0.13953489404876032</v>
      </c>
      <c r="Q83" s="31"/>
      <c r="R83" s="31"/>
      <c r="S83" s="31"/>
      <c r="T83" s="31"/>
    </row>
    <row r="84" spans="1:20" ht="12.75">
      <c r="A84" s="89"/>
      <c r="B84" s="89"/>
      <c r="C84" s="31"/>
      <c r="D84" s="90">
        <f t="shared" si="15"/>
        <v>0</v>
      </c>
      <c r="E84" s="90">
        <f t="shared" si="15"/>
        <v>0</v>
      </c>
      <c r="F84" s="42">
        <f t="shared" si="8"/>
        <v>0</v>
      </c>
      <c r="G84" s="42">
        <f t="shared" si="9"/>
        <v>0</v>
      </c>
      <c r="H84" s="42">
        <f t="shared" si="10"/>
        <v>0</v>
      </c>
      <c r="I84" s="42">
        <f t="shared" si="11"/>
        <v>0</v>
      </c>
      <c r="J84" s="42">
        <f t="shared" si="12"/>
        <v>0</v>
      </c>
      <c r="K84" s="42">
        <f t="shared" si="4"/>
        <v>0.13953489404876032</v>
      </c>
      <c r="L84" s="42">
        <f t="shared" si="13"/>
        <v>0.01946998665719877</v>
      </c>
      <c r="M84" s="42">
        <f t="shared" si="5"/>
        <v>21.848333287075036</v>
      </c>
      <c r="N84" s="42">
        <f t="shared" si="6"/>
        <v>97.97697765195376</v>
      </c>
      <c r="O84" s="42">
        <f t="shared" si="7"/>
        <v>25.770712892956126</v>
      </c>
      <c r="P84" s="31">
        <f t="shared" si="14"/>
        <v>-0.13953489404876032</v>
      </c>
      <c r="Q84" s="31"/>
      <c r="R84" s="31"/>
      <c r="S84" s="31"/>
      <c r="T84" s="31"/>
    </row>
    <row r="85" spans="1:20" ht="12.75">
      <c r="A85" s="89"/>
      <c r="B85" s="89"/>
      <c r="C85" s="31"/>
      <c r="D85" s="90">
        <f aca="true" t="shared" si="16" ref="D85:E116">A85/A$18</f>
        <v>0</v>
      </c>
      <c r="E85" s="90">
        <f t="shared" si="16"/>
        <v>0</v>
      </c>
      <c r="F85" s="42">
        <f t="shared" si="8"/>
        <v>0</v>
      </c>
      <c r="G85" s="42">
        <f t="shared" si="9"/>
        <v>0</v>
      </c>
      <c r="H85" s="42">
        <f t="shared" si="10"/>
        <v>0</v>
      </c>
      <c r="I85" s="42">
        <f t="shared" si="11"/>
        <v>0</v>
      </c>
      <c r="J85" s="42">
        <f t="shared" si="12"/>
        <v>0</v>
      </c>
      <c r="K85" s="42">
        <f aca="true" t="shared" si="17" ref="K85:K148">+E$4+E$5*D85+E$6*D85^2</f>
        <v>0.13953489404876032</v>
      </c>
      <c r="L85" s="42">
        <f t="shared" si="13"/>
        <v>0.01946998665719877</v>
      </c>
      <c r="M85" s="42">
        <f aca="true" t="shared" si="18" ref="M85:M148">(M$1-M$2*D85+M$3*F85)^2</f>
        <v>21.848333287075036</v>
      </c>
      <c r="N85" s="42">
        <f aca="true" t="shared" si="19" ref="N85:N148">(-M$2+M$4*D85-M$5*F85)^2</f>
        <v>97.97697765195376</v>
      </c>
      <c r="O85" s="42">
        <f aca="true" t="shared" si="20" ref="O85:O148">+(M$3-D85*M$5+F85*M$6)^2</f>
        <v>25.770712892956126</v>
      </c>
      <c r="P85" s="31">
        <f t="shared" si="14"/>
        <v>-0.13953489404876032</v>
      </c>
      <c r="Q85" s="31"/>
      <c r="R85" s="31"/>
      <c r="S85" s="31"/>
      <c r="T85" s="31"/>
    </row>
    <row r="86" spans="1:20" ht="12.75">
      <c r="A86" s="89"/>
      <c r="B86" s="89"/>
      <c r="C86" s="31"/>
      <c r="D86" s="90">
        <f t="shared" si="16"/>
        <v>0</v>
      </c>
      <c r="E86" s="90">
        <f t="shared" si="16"/>
        <v>0</v>
      </c>
      <c r="F86" s="42">
        <f aca="true" t="shared" si="21" ref="F86:F149">D86*D86</f>
        <v>0</v>
      </c>
      <c r="G86" s="42">
        <f aca="true" t="shared" si="22" ref="G86:G149">D86*F86</f>
        <v>0</v>
      </c>
      <c r="H86" s="42">
        <f aca="true" t="shared" si="23" ref="H86:H149">F86*F86</f>
        <v>0</v>
      </c>
      <c r="I86" s="42">
        <f aca="true" t="shared" si="24" ref="I86:I149">E86*D86</f>
        <v>0</v>
      </c>
      <c r="J86" s="42">
        <f aca="true" t="shared" si="25" ref="J86:J149">I86*D86</f>
        <v>0</v>
      </c>
      <c r="K86" s="42">
        <f t="shared" si="17"/>
        <v>0.13953489404876032</v>
      </c>
      <c r="L86" s="42">
        <f aca="true" t="shared" si="26" ref="L86:L149">+(K86-E86)^2</f>
        <v>0.01946998665719877</v>
      </c>
      <c r="M86" s="42">
        <f t="shared" si="18"/>
        <v>21.848333287075036</v>
      </c>
      <c r="N86" s="42">
        <f t="shared" si="19"/>
        <v>97.97697765195376</v>
      </c>
      <c r="O86" s="42">
        <f t="shared" si="20"/>
        <v>25.770712892956126</v>
      </c>
      <c r="P86" s="31">
        <f aca="true" t="shared" si="27" ref="P86:P149">+E86-K86</f>
        <v>-0.13953489404876032</v>
      </c>
      <c r="Q86" s="31"/>
      <c r="R86" s="31"/>
      <c r="S86" s="31"/>
      <c r="T86" s="31"/>
    </row>
    <row r="87" spans="1:20" ht="12.75">
      <c r="A87" s="89"/>
      <c r="B87" s="89"/>
      <c r="C87" s="31"/>
      <c r="D87" s="90">
        <f t="shared" si="16"/>
        <v>0</v>
      </c>
      <c r="E87" s="90">
        <f t="shared" si="16"/>
        <v>0</v>
      </c>
      <c r="F87" s="42">
        <f t="shared" si="21"/>
        <v>0</v>
      </c>
      <c r="G87" s="42">
        <f t="shared" si="22"/>
        <v>0</v>
      </c>
      <c r="H87" s="42">
        <f t="shared" si="23"/>
        <v>0</v>
      </c>
      <c r="I87" s="42">
        <f t="shared" si="24"/>
        <v>0</v>
      </c>
      <c r="J87" s="42">
        <f t="shared" si="25"/>
        <v>0</v>
      </c>
      <c r="K87" s="42">
        <f t="shared" si="17"/>
        <v>0.13953489404876032</v>
      </c>
      <c r="L87" s="42">
        <f t="shared" si="26"/>
        <v>0.01946998665719877</v>
      </c>
      <c r="M87" s="42">
        <f t="shared" si="18"/>
        <v>21.848333287075036</v>
      </c>
      <c r="N87" s="42">
        <f t="shared" si="19"/>
        <v>97.97697765195376</v>
      </c>
      <c r="O87" s="42">
        <f t="shared" si="20"/>
        <v>25.770712892956126</v>
      </c>
      <c r="P87" s="31">
        <f t="shared" si="27"/>
        <v>-0.13953489404876032</v>
      </c>
      <c r="Q87" s="31"/>
      <c r="R87" s="31"/>
      <c r="S87" s="31"/>
      <c r="T87" s="31"/>
    </row>
    <row r="88" spans="1:20" ht="12.75">
      <c r="A88" s="89"/>
      <c r="B88" s="89"/>
      <c r="C88" s="31"/>
      <c r="D88" s="90">
        <f t="shared" si="16"/>
        <v>0</v>
      </c>
      <c r="E88" s="90">
        <f t="shared" si="16"/>
        <v>0</v>
      </c>
      <c r="F88" s="42">
        <f t="shared" si="21"/>
        <v>0</v>
      </c>
      <c r="G88" s="42">
        <f t="shared" si="22"/>
        <v>0</v>
      </c>
      <c r="H88" s="42">
        <f t="shared" si="23"/>
        <v>0</v>
      </c>
      <c r="I88" s="42">
        <f t="shared" si="24"/>
        <v>0</v>
      </c>
      <c r="J88" s="42">
        <f t="shared" si="25"/>
        <v>0</v>
      </c>
      <c r="K88" s="42">
        <f t="shared" si="17"/>
        <v>0.13953489404876032</v>
      </c>
      <c r="L88" s="42">
        <f t="shared" si="26"/>
        <v>0.01946998665719877</v>
      </c>
      <c r="M88" s="42">
        <f t="shared" si="18"/>
        <v>21.848333287075036</v>
      </c>
      <c r="N88" s="42">
        <f t="shared" si="19"/>
        <v>97.97697765195376</v>
      </c>
      <c r="O88" s="42">
        <f t="shared" si="20"/>
        <v>25.770712892956126</v>
      </c>
      <c r="P88" s="31">
        <f t="shared" si="27"/>
        <v>-0.13953489404876032</v>
      </c>
      <c r="Q88" s="31"/>
      <c r="R88" s="31"/>
      <c r="S88" s="31"/>
      <c r="T88" s="31"/>
    </row>
    <row r="89" spans="1:20" ht="12.75">
      <c r="A89" s="89"/>
      <c r="B89" s="89"/>
      <c r="C89" s="31"/>
      <c r="D89" s="90">
        <f t="shared" si="16"/>
        <v>0</v>
      </c>
      <c r="E89" s="90">
        <f t="shared" si="16"/>
        <v>0</v>
      </c>
      <c r="F89" s="42">
        <f t="shared" si="21"/>
        <v>0</v>
      </c>
      <c r="G89" s="42">
        <f t="shared" si="22"/>
        <v>0</v>
      </c>
      <c r="H89" s="42">
        <f t="shared" si="23"/>
        <v>0</v>
      </c>
      <c r="I89" s="42">
        <f t="shared" si="24"/>
        <v>0</v>
      </c>
      <c r="J89" s="42">
        <f t="shared" si="25"/>
        <v>0</v>
      </c>
      <c r="K89" s="42">
        <f t="shared" si="17"/>
        <v>0.13953489404876032</v>
      </c>
      <c r="L89" s="42">
        <f t="shared" si="26"/>
        <v>0.01946998665719877</v>
      </c>
      <c r="M89" s="42">
        <f t="shared" si="18"/>
        <v>21.848333287075036</v>
      </c>
      <c r="N89" s="42">
        <f t="shared" si="19"/>
        <v>97.97697765195376</v>
      </c>
      <c r="O89" s="42">
        <f t="shared" si="20"/>
        <v>25.770712892956126</v>
      </c>
      <c r="P89" s="31">
        <f t="shared" si="27"/>
        <v>-0.13953489404876032</v>
      </c>
      <c r="Q89" s="31"/>
      <c r="R89" s="31"/>
      <c r="S89" s="31"/>
      <c r="T89" s="31"/>
    </row>
    <row r="90" spans="1:20" ht="12.75">
      <c r="A90" s="89"/>
      <c r="B90" s="89"/>
      <c r="C90" s="31"/>
      <c r="D90" s="90">
        <f t="shared" si="16"/>
        <v>0</v>
      </c>
      <c r="E90" s="90">
        <f t="shared" si="16"/>
        <v>0</v>
      </c>
      <c r="F90" s="42">
        <f t="shared" si="21"/>
        <v>0</v>
      </c>
      <c r="G90" s="42">
        <f t="shared" si="22"/>
        <v>0</v>
      </c>
      <c r="H90" s="42">
        <f t="shared" si="23"/>
        <v>0</v>
      </c>
      <c r="I90" s="42">
        <f t="shared" si="24"/>
        <v>0</v>
      </c>
      <c r="J90" s="42">
        <f t="shared" si="25"/>
        <v>0</v>
      </c>
      <c r="K90" s="42">
        <f t="shared" si="17"/>
        <v>0.13953489404876032</v>
      </c>
      <c r="L90" s="42">
        <f t="shared" si="26"/>
        <v>0.01946998665719877</v>
      </c>
      <c r="M90" s="42">
        <f t="shared" si="18"/>
        <v>21.848333287075036</v>
      </c>
      <c r="N90" s="42">
        <f t="shared" si="19"/>
        <v>97.97697765195376</v>
      </c>
      <c r="O90" s="42">
        <f t="shared" si="20"/>
        <v>25.770712892956126</v>
      </c>
      <c r="P90" s="31">
        <f t="shared" si="27"/>
        <v>-0.13953489404876032</v>
      </c>
      <c r="Q90" s="31"/>
      <c r="R90" s="31"/>
      <c r="S90" s="31"/>
      <c r="T90" s="31"/>
    </row>
    <row r="91" spans="1:20" ht="12.75">
      <c r="A91" s="89"/>
      <c r="B91" s="89"/>
      <c r="C91" s="31"/>
      <c r="D91" s="90">
        <f t="shared" si="16"/>
        <v>0</v>
      </c>
      <c r="E91" s="90">
        <f t="shared" si="16"/>
        <v>0</v>
      </c>
      <c r="F91" s="42">
        <f t="shared" si="21"/>
        <v>0</v>
      </c>
      <c r="G91" s="42">
        <f t="shared" si="22"/>
        <v>0</v>
      </c>
      <c r="H91" s="42">
        <f t="shared" si="23"/>
        <v>0</v>
      </c>
      <c r="I91" s="42">
        <f t="shared" si="24"/>
        <v>0</v>
      </c>
      <c r="J91" s="42">
        <f t="shared" si="25"/>
        <v>0</v>
      </c>
      <c r="K91" s="42">
        <f t="shared" si="17"/>
        <v>0.13953489404876032</v>
      </c>
      <c r="L91" s="42">
        <f t="shared" si="26"/>
        <v>0.01946998665719877</v>
      </c>
      <c r="M91" s="42">
        <f t="shared" si="18"/>
        <v>21.848333287075036</v>
      </c>
      <c r="N91" s="42">
        <f t="shared" si="19"/>
        <v>97.97697765195376</v>
      </c>
      <c r="O91" s="42">
        <f t="shared" si="20"/>
        <v>25.770712892956126</v>
      </c>
      <c r="P91" s="31">
        <f t="shared" si="27"/>
        <v>-0.13953489404876032</v>
      </c>
      <c r="Q91" s="31"/>
      <c r="R91" s="31"/>
      <c r="S91" s="31"/>
      <c r="T91" s="31"/>
    </row>
    <row r="92" spans="1:20" ht="12.75">
      <c r="A92" s="89"/>
      <c r="B92" s="89"/>
      <c r="C92" s="31"/>
      <c r="D92" s="90">
        <f t="shared" si="16"/>
        <v>0</v>
      </c>
      <c r="E92" s="90">
        <f t="shared" si="16"/>
        <v>0</v>
      </c>
      <c r="F92" s="42">
        <f t="shared" si="21"/>
        <v>0</v>
      </c>
      <c r="G92" s="42">
        <f t="shared" si="22"/>
        <v>0</v>
      </c>
      <c r="H92" s="42">
        <f t="shared" si="23"/>
        <v>0</v>
      </c>
      <c r="I92" s="42">
        <f t="shared" si="24"/>
        <v>0</v>
      </c>
      <c r="J92" s="42">
        <f t="shared" si="25"/>
        <v>0</v>
      </c>
      <c r="K92" s="42">
        <f t="shared" si="17"/>
        <v>0.13953489404876032</v>
      </c>
      <c r="L92" s="42">
        <f t="shared" si="26"/>
        <v>0.01946998665719877</v>
      </c>
      <c r="M92" s="42">
        <f t="shared" si="18"/>
        <v>21.848333287075036</v>
      </c>
      <c r="N92" s="42">
        <f t="shared" si="19"/>
        <v>97.97697765195376</v>
      </c>
      <c r="O92" s="42">
        <f t="shared" si="20"/>
        <v>25.770712892956126</v>
      </c>
      <c r="P92" s="31">
        <f t="shared" si="27"/>
        <v>-0.13953489404876032</v>
      </c>
      <c r="Q92" s="31"/>
      <c r="R92" s="31"/>
      <c r="S92" s="31"/>
      <c r="T92" s="31"/>
    </row>
    <row r="93" spans="1:20" ht="12.75">
      <c r="A93" s="89"/>
      <c r="B93" s="89"/>
      <c r="C93" s="31"/>
      <c r="D93" s="90">
        <f t="shared" si="16"/>
        <v>0</v>
      </c>
      <c r="E93" s="90">
        <f t="shared" si="16"/>
        <v>0</v>
      </c>
      <c r="F93" s="42">
        <f t="shared" si="21"/>
        <v>0</v>
      </c>
      <c r="G93" s="42">
        <f t="shared" si="22"/>
        <v>0</v>
      </c>
      <c r="H93" s="42">
        <f t="shared" si="23"/>
        <v>0</v>
      </c>
      <c r="I93" s="42">
        <f t="shared" si="24"/>
        <v>0</v>
      </c>
      <c r="J93" s="42">
        <f t="shared" si="25"/>
        <v>0</v>
      </c>
      <c r="K93" s="42">
        <f t="shared" si="17"/>
        <v>0.13953489404876032</v>
      </c>
      <c r="L93" s="42">
        <f t="shared" si="26"/>
        <v>0.01946998665719877</v>
      </c>
      <c r="M93" s="42">
        <f t="shared" si="18"/>
        <v>21.848333287075036</v>
      </c>
      <c r="N93" s="42">
        <f t="shared" si="19"/>
        <v>97.97697765195376</v>
      </c>
      <c r="O93" s="42">
        <f t="shared" si="20"/>
        <v>25.770712892956126</v>
      </c>
      <c r="P93" s="31">
        <f t="shared" si="27"/>
        <v>-0.13953489404876032</v>
      </c>
      <c r="Q93" s="31"/>
      <c r="R93" s="31"/>
      <c r="S93" s="31"/>
      <c r="T93" s="31"/>
    </row>
    <row r="94" spans="1:20" ht="12.75">
      <c r="A94" s="89"/>
      <c r="B94" s="89"/>
      <c r="C94" s="31"/>
      <c r="D94" s="90">
        <f t="shared" si="16"/>
        <v>0</v>
      </c>
      <c r="E94" s="90">
        <f t="shared" si="16"/>
        <v>0</v>
      </c>
      <c r="F94" s="42">
        <f t="shared" si="21"/>
        <v>0</v>
      </c>
      <c r="G94" s="42">
        <f t="shared" si="22"/>
        <v>0</v>
      </c>
      <c r="H94" s="42">
        <f t="shared" si="23"/>
        <v>0</v>
      </c>
      <c r="I94" s="42">
        <f t="shared" si="24"/>
        <v>0</v>
      </c>
      <c r="J94" s="42">
        <f t="shared" si="25"/>
        <v>0</v>
      </c>
      <c r="K94" s="42">
        <f t="shared" si="17"/>
        <v>0.13953489404876032</v>
      </c>
      <c r="L94" s="42">
        <f t="shared" si="26"/>
        <v>0.01946998665719877</v>
      </c>
      <c r="M94" s="42">
        <f t="shared" si="18"/>
        <v>21.848333287075036</v>
      </c>
      <c r="N94" s="42">
        <f t="shared" si="19"/>
        <v>97.97697765195376</v>
      </c>
      <c r="O94" s="42">
        <f t="shared" si="20"/>
        <v>25.770712892956126</v>
      </c>
      <c r="P94" s="31">
        <f t="shared" si="27"/>
        <v>-0.13953489404876032</v>
      </c>
      <c r="Q94" s="31"/>
      <c r="R94" s="31"/>
      <c r="S94" s="31"/>
      <c r="T94" s="31"/>
    </row>
    <row r="95" spans="1:20" ht="12.75">
      <c r="A95" s="89"/>
      <c r="B95" s="89"/>
      <c r="C95" s="31"/>
      <c r="D95" s="90">
        <f t="shared" si="16"/>
        <v>0</v>
      </c>
      <c r="E95" s="90">
        <f t="shared" si="16"/>
        <v>0</v>
      </c>
      <c r="F95" s="42">
        <f t="shared" si="21"/>
        <v>0</v>
      </c>
      <c r="G95" s="42">
        <f t="shared" si="22"/>
        <v>0</v>
      </c>
      <c r="H95" s="42">
        <f t="shared" si="23"/>
        <v>0</v>
      </c>
      <c r="I95" s="42">
        <f t="shared" si="24"/>
        <v>0</v>
      </c>
      <c r="J95" s="42">
        <f t="shared" si="25"/>
        <v>0</v>
      </c>
      <c r="K95" s="42">
        <f t="shared" si="17"/>
        <v>0.13953489404876032</v>
      </c>
      <c r="L95" s="42">
        <f t="shared" si="26"/>
        <v>0.01946998665719877</v>
      </c>
      <c r="M95" s="42">
        <f t="shared" si="18"/>
        <v>21.848333287075036</v>
      </c>
      <c r="N95" s="42">
        <f t="shared" si="19"/>
        <v>97.97697765195376</v>
      </c>
      <c r="O95" s="42">
        <f t="shared" si="20"/>
        <v>25.770712892956126</v>
      </c>
      <c r="P95" s="31">
        <f t="shared" si="27"/>
        <v>-0.13953489404876032</v>
      </c>
      <c r="Q95" s="31"/>
      <c r="R95" s="31"/>
      <c r="S95" s="31"/>
      <c r="T95" s="31"/>
    </row>
    <row r="96" spans="1:20" ht="12.75">
      <c r="A96" s="89"/>
      <c r="B96" s="89"/>
      <c r="C96" s="31"/>
      <c r="D96" s="90">
        <f t="shared" si="16"/>
        <v>0</v>
      </c>
      <c r="E96" s="90">
        <f t="shared" si="16"/>
        <v>0</v>
      </c>
      <c r="F96" s="42">
        <f t="shared" si="21"/>
        <v>0</v>
      </c>
      <c r="G96" s="42">
        <f t="shared" si="22"/>
        <v>0</v>
      </c>
      <c r="H96" s="42">
        <f t="shared" si="23"/>
        <v>0</v>
      </c>
      <c r="I96" s="42">
        <f t="shared" si="24"/>
        <v>0</v>
      </c>
      <c r="J96" s="42">
        <f t="shared" si="25"/>
        <v>0</v>
      </c>
      <c r="K96" s="42">
        <f t="shared" si="17"/>
        <v>0.13953489404876032</v>
      </c>
      <c r="L96" s="42">
        <f t="shared" si="26"/>
        <v>0.01946998665719877</v>
      </c>
      <c r="M96" s="42">
        <f t="shared" si="18"/>
        <v>21.848333287075036</v>
      </c>
      <c r="N96" s="42">
        <f t="shared" si="19"/>
        <v>97.97697765195376</v>
      </c>
      <c r="O96" s="42">
        <f t="shared" si="20"/>
        <v>25.770712892956126</v>
      </c>
      <c r="P96" s="31">
        <f t="shared" si="27"/>
        <v>-0.13953489404876032</v>
      </c>
      <c r="Q96" s="31"/>
      <c r="R96" s="31"/>
      <c r="S96" s="31"/>
      <c r="T96" s="31"/>
    </row>
    <row r="97" spans="1:20" ht="12.75">
      <c r="A97" s="89"/>
      <c r="B97" s="89"/>
      <c r="C97" s="31"/>
      <c r="D97" s="90">
        <f t="shared" si="16"/>
        <v>0</v>
      </c>
      <c r="E97" s="90">
        <f t="shared" si="16"/>
        <v>0</v>
      </c>
      <c r="F97" s="42">
        <f t="shared" si="21"/>
        <v>0</v>
      </c>
      <c r="G97" s="42">
        <f t="shared" si="22"/>
        <v>0</v>
      </c>
      <c r="H97" s="42">
        <f t="shared" si="23"/>
        <v>0</v>
      </c>
      <c r="I97" s="42">
        <f t="shared" si="24"/>
        <v>0</v>
      </c>
      <c r="J97" s="42">
        <f t="shared" si="25"/>
        <v>0</v>
      </c>
      <c r="K97" s="42">
        <f t="shared" si="17"/>
        <v>0.13953489404876032</v>
      </c>
      <c r="L97" s="42">
        <f t="shared" si="26"/>
        <v>0.01946998665719877</v>
      </c>
      <c r="M97" s="42">
        <f t="shared" si="18"/>
        <v>21.848333287075036</v>
      </c>
      <c r="N97" s="42">
        <f t="shared" si="19"/>
        <v>97.97697765195376</v>
      </c>
      <c r="O97" s="42">
        <f t="shared" si="20"/>
        <v>25.770712892956126</v>
      </c>
      <c r="P97" s="31">
        <f t="shared" si="27"/>
        <v>-0.13953489404876032</v>
      </c>
      <c r="Q97" s="31"/>
      <c r="R97" s="31"/>
      <c r="S97" s="31"/>
      <c r="T97" s="31"/>
    </row>
    <row r="98" spans="1:20" ht="12.75">
      <c r="A98" s="89"/>
      <c r="B98" s="89"/>
      <c r="C98" s="31"/>
      <c r="D98" s="90">
        <f t="shared" si="16"/>
        <v>0</v>
      </c>
      <c r="E98" s="90">
        <f t="shared" si="16"/>
        <v>0</v>
      </c>
      <c r="F98" s="42">
        <f t="shared" si="21"/>
        <v>0</v>
      </c>
      <c r="G98" s="42">
        <f t="shared" si="22"/>
        <v>0</v>
      </c>
      <c r="H98" s="42">
        <f t="shared" si="23"/>
        <v>0</v>
      </c>
      <c r="I98" s="42">
        <f t="shared" si="24"/>
        <v>0</v>
      </c>
      <c r="J98" s="42">
        <f t="shared" si="25"/>
        <v>0</v>
      </c>
      <c r="K98" s="42">
        <f t="shared" si="17"/>
        <v>0.13953489404876032</v>
      </c>
      <c r="L98" s="42">
        <f t="shared" si="26"/>
        <v>0.01946998665719877</v>
      </c>
      <c r="M98" s="42">
        <f t="shared" si="18"/>
        <v>21.848333287075036</v>
      </c>
      <c r="N98" s="42">
        <f t="shared" si="19"/>
        <v>97.97697765195376</v>
      </c>
      <c r="O98" s="42">
        <f t="shared" si="20"/>
        <v>25.770712892956126</v>
      </c>
      <c r="P98" s="31">
        <f t="shared" si="27"/>
        <v>-0.13953489404876032</v>
      </c>
      <c r="Q98" s="31"/>
      <c r="R98" s="31"/>
      <c r="S98" s="31"/>
      <c r="T98" s="31"/>
    </row>
    <row r="99" spans="1:20" ht="12.75">
      <c r="A99" s="89"/>
      <c r="B99" s="89"/>
      <c r="C99" s="31"/>
      <c r="D99" s="90">
        <f t="shared" si="16"/>
        <v>0</v>
      </c>
      <c r="E99" s="90">
        <f t="shared" si="16"/>
        <v>0</v>
      </c>
      <c r="F99" s="42">
        <f t="shared" si="21"/>
        <v>0</v>
      </c>
      <c r="G99" s="42">
        <f t="shared" si="22"/>
        <v>0</v>
      </c>
      <c r="H99" s="42">
        <f t="shared" si="23"/>
        <v>0</v>
      </c>
      <c r="I99" s="42">
        <f t="shared" si="24"/>
        <v>0</v>
      </c>
      <c r="J99" s="42">
        <f t="shared" si="25"/>
        <v>0</v>
      </c>
      <c r="K99" s="42">
        <f t="shared" si="17"/>
        <v>0.13953489404876032</v>
      </c>
      <c r="L99" s="42">
        <f t="shared" si="26"/>
        <v>0.01946998665719877</v>
      </c>
      <c r="M99" s="42">
        <f t="shared" si="18"/>
        <v>21.848333287075036</v>
      </c>
      <c r="N99" s="42">
        <f t="shared" si="19"/>
        <v>97.97697765195376</v>
      </c>
      <c r="O99" s="42">
        <f t="shared" si="20"/>
        <v>25.770712892956126</v>
      </c>
      <c r="P99" s="31">
        <f t="shared" si="27"/>
        <v>-0.13953489404876032</v>
      </c>
      <c r="Q99" s="31"/>
      <c r="R99" s="31"/>
      <c r="S99" s="31"/>
      <c r="T99" s="31"/>
    </row>
    <row r="100" spans="1:20" ht="12.75">
      <c r="A100" s="89"/>
      <c r="B100" s="89"/>
      <c r="C100" s="31"/>
      <c r="D100" s="90">
        <f t="shared" si="16"/>
        <v>0</v>
      </c>
      <c r="E100" s="90">
        <f t="shared" si="16"/>
        <v>0</v>
      </c>
      <c r="F100" s="42">
        <f t="shared" si="21"/>
        <v>0</v>
      </c>
      <c r="G100" s="42">
        <f t="shared" si="22"/>
        <v>0</v>
      </c>
      <c r="H100" s="42">
        <f t="shared" si="23"/>
        <v>0</v>
      </c>
      <c r="I100" s="42">
        <f t="shared" si="24"/>
        <v>0</v>
      </c>
      <c r="J100" s="42">
        <f t="shared" si="25"/>
        <v>0</v>
      </c>
      <c r="K100" s="42">
        <f t="shared" si="17"/>
        <v>0.13953489404876032</v>
      </c>
      <c r="L100" s="42">
        <f t="shared" si="26"/>
        <v>0.01946998665719877</v>
      </c>
      <c r="M100" s="42">
        <f t="shared" si="18"/>
        <v>21.848333287075036</v>
      </c>
      <c r="N100" s="42">
        <f t="shared" si="19"/>
        <v>97.97697765195376</v>
      </c>
      <c r="O100" s="42">
        <f t="shared" si="20"/>
        <v>25.770712892956126</v>
      </c>
      <c r="P100" s="31">
        <f t="shared" si="27"/>
        <v>-0.13953489404876032</v>
      </c>
      <c r="Q100" s="31"/>
      <c r="R100" s="31"/>
      <c r="S100" s="31"/>
      <c r="T100" s="31"/>
    </row>
    <row r="101" spans="1:20" ht="12.75">
      <c r="A101" s="89"/>
      <c r="B101" s="89"/>
      <c r="C101" s="31"/>
      <c r="D101" s="90">
        <f t="shared" si="16"/>
        <v>0</v>
      </c>
      <c r="E101" s="90">
        <f t="shared" si="16"/>
        <v>0</v>
      </c>
      <c r="F101" s="42">
        <f t="shared" si="21"/>
        <v>0</v>
      </c>
      <c r="G101" s="42">
        <f t="shared" si="22"/>
        <v>0</v>
      </c>
      <c r="H101" s="42">
        <f t="shared" si="23"/>
        <v>0</v>
      </c>
      <c r="I101" s="42">
        <f t="shared" si="24"/>
        <v>0</v>
      </c>
      <c r="J101" s="42">
        <f t="shared" si="25"/>
        <v>0</v>
      </c>
      <c r="K101" s="42">
        <f t="shared" si="17"/>
        <v>0.13953489404876032</v>
      </c>
      <c r="L101" s="42">
        <f t="shared" si="26"/>
        <v>0.01946998665719877</v>
      </c>
      <c r="M101" s="42">
        <f t="shared" si="18"/>
        <v>21.848333287075036</v>
      </c>
      <c r="N101" s="42">
        <f t="shared" si="19"/>
        <v>97.97697765195376</v>
      </c>
      <c r="O101" s="42">
        <f t="shared" si="20"/>
        <v>25.770712892956126</v>
      </c>
      <c r="P101" s="31">
        <f t="shared" si="27"/>
        <v>-0.13953489404876032</v>
      </c>
      <c r="Q101" s="31"/>
      <c r="R101" s="31"/>
      <c r="S101" s="31"/>
      <c r="T101" s="31"/>
    </row>
    <row r="102" spans="1:20" ht="12.75">
      <c r="A102" s="89"/>
      <c r="B102" s="89"/>
      <c r="C102" s="31"/>
      <c r="D102" s="90">
        <f t="shared" si="16"/>
        <v>0</v>
      </c>
      <c r="E102" s="90">
        <f t="shared" si="16"/>
        <v>0</v>
      </c>
      <c r="F102" s="42">
        <f t="shared" si="21"/>
        <v>0</v>
      </c>
      <c r="G102" s="42">
        <f t="shared" si="22"/>
        <v>0</v>
      </c>
      <c r="H102" s="42">
        <f t="shared" si="23"/>
        <v>0</v>
      </c>
      <c r="I102" s="42">
        <f t="shared" si="24"/>
        <v>0</v>
      </c>
      <c r="J102" s="42">
        <f t="shared" si="25"/>
        <v>0</v>
      </c>
      <c r="K102" s="42">
        <f t="shared" si="17"/>
        <v>0.13953489404876032</v>
      </c>
      <c r="L102" s="42">
        <f t="shared" si="26"/>
        <v>0.01946998665719877</v>
      </c>
      <c r="M102" s="42">
        <f t="shared" si="18"/>
        <v>21.848333287075036</v>
      </c>
      <c r="N102" s="42">
        <f t="shared" si="19"/>
        <v>97.97697765195376</v>
      </c>
      <c r="O102" s="42">
        <f t="shared" si="20"/>
        <v>25.770712892956126</v>
      </c>
      <c r="P102" s="31">
        <f t="shared" si="27"/>
        <v>-0.13953489404876032</v>
      </c>
      <c r="Q102" s="31"/>
      <c r="R102" s="31"/>
      <c r="S102" s="31"/>
      <c r="T102" s="31"/>
    </row>
    <row r="103" spans="1:20" ht="12.75">
      <c r="A103" s="89"/>
      <c r="B103" s="89"/>
      <c r="C103" s="31"/>
      <c r="D103" s="90">
        <f t="shared" si="16"/>
        <v>0</v>
      </c>
      <c r="E103" s="90">
        <f t="shared" si="16"/>
        <v>0</v>
      </c>
      <c r="F103" s="42">
        <f t="shared" si="21"/>
        <v>0</v>
      </c>
      <c r="G103" s="42">
        <f t="shared" si="22"/>
        <v>0</v>
      </c>
      <c r="H103" s="42">
        <f t="shared" si="23"/>
        <v>0</v>
      </c>
      <c r="I103" s="42">
        <f t="shared" si="24"/>
        <v>0</v>
      </c>
      <c r="J103" s="42">
        <f t="shared" si="25"/>
        <v>0</v>
      </c>
      <c r="K103" s="42">
        <f t="shared" si="17"/>
        <v>0.13953489404876032</v>
      </c>
      <c r="L103" s="42">
        <f t="shared" si="26"/>
        <v>0.01946998665719877</v>
      </c>
      <c r="M103" s="42">
        <f t="shared" si="18"/>
        <v>21.848333287075036</v>
      </c>
      <c r="N103" s="42">
        <f t="shared" si="19"/>
        <v>97.97697765195376</v>
      </c>
      <c r="O103" s="42">
        <f t="shared" si="20"/>
        <v>25.770712892956126</v>
      </c>
      <c r="P103" s="31">
        <f t="shared" si="27"/>
        <v>-0.13953489404876032</v>
      </c>
      <c r="Q103" s="31"/>
      <c r="R103" s="31"/>
      <c r="S103" s="31"/>
      <c r="T103" s="31"/>
    </row>
    <row r="104" spans="1:20" ht="12.75">
      <c r="A104" s="89"/>
      <c r="B104" s="89"/>
      <c r="C104" s="31"/>
      <c r="D104" s="90">
        <f t="shared" si="16"/>
        <v>0</v>
      </c>
      <c r="E104" s="90">
        <f t="shared" si="16"/>
        <v>0</v>
      </c>
      <c r="F104" s="42">
        <f t="shared" si="21"/>
        <v>0</v>
      </c>
      <c r="G104" s="42">
        <f t="shared" si="22"/>
        <v>0</v>
      </c>
      <c r="H104" s="42">
        <f t="shared" si="23"/>
        <v>0</v>
      </c>
      <c r="I104" s="42">
        <f t="shared" si="24"/>
        <v>0</v>
      </c>
      <c r="J104" s="42">
        <f t="shared" si="25"/>
        <v>0</v>
      </c>
      <c r="K104" s="42">
        <f t="shared" si="17"/>
        <v>0.13953489404876032</v>
      </c>
      <c r="L104" s="42">
        <f t="shared" si="26"/>
        <v>0.01946998665719877</v>
      </c>
      <c r="M104" s="42">
        <f t="shared" si="18"/>
        <v>21.848333287075036</v>
      </c>
      <c r="N104" s="42">
        <f t="shared" si="19"/>
        <v>97.97697765195376</v>
      </c>
      <c r="O104" s="42">
        <f t="shared" si="20"/>
        <v>25.770712892956126</v>
      </c>
      <c r="P104" s="31">
        <f t="shared" si="27"/>
        <v>-0.13953489404876032</v>
      </c>
      <c r="Q104" s="31"/>
      <c r="R104" s="31"/>
      <c r="S104" s="31"/>
      <c r="T104" s="31"/>
    </row>
    <row r="105" spans="1:20" ht="12.75">
      <c r="A105" s="89"/>
      <c r="B105" s="89"/>
      <c r="C105" s="31"/>
      <c r="D105" s="90">
        <f t="shared" si="16"/>
        <v>0</v>
      </c>
      <c r="E105" s="90">
        <f t="shared" si="16"/>
        <v>0</v>
      </c>
      <c r="F105" s="42">
        <f t="shared" si="21"/>
        <v>0</v>
      </c>
      <c r="G105" s="42">
        <f t="shared" si="22"/>
        <v>0</v>
      </c>
      <c r="H105" s="42">
        <f t="shared" si="23"/>
        <v>0</v>
      </c>
      <c r="I105" s="42">
        <f t="shared" si="24"/>
        <v>0</v>
      </c>
      <c r="J105" s="42">
        <f t="shared" si="25"/>
        <v>0</v>
      </c>
      <c r="K105" s="42">
        <f t="shared" si="17"/>
        <v>0.13953489404876032</v>
      </c>
      <c r="L105" s="42">
        <f t="shared" si="26"/>
        <v>0.01946998665719877</v>
      </c>
      <c r="M105" s="42">
        <f t="shared" si="18"/>
        <v>21.848333287075036</v>
      </c>
      <c r="N105" s="42">
        <f t="shared" si="19"/>
        <v>97.97697765195376</v>
      </c>
      <c r="O105" s="42">
        <f t="shared" si="20"/>
        <v>25.770712892956126</v>
      </c>
      <c r="P105" s="31">
        <f t="shared" si="27"/>
        <v>-0.13953489404876032</v>
      </c>
      <c r="Q105" s="31"/>
      <c r="R105" s="31"/>
      <c r="S105" s="31"/>
      <c r="T105" s="31"/>
    </row>
    <row r="106" spans="1:20" ht="12.75">
      <c r="A106" s="89"/>
      <c r="B106" s="89"/>
      <c r="C106" s="31"/>
      <c r="D106" s="90">
        <f t="shared" si="16"/>
        <v>0</v>
      </c>
      <c r="E106" s="90">
        <f t="shared" si="16"/>
        <v>0</v>
      </c>
      <c r="F106" s="42">
        <f t="shared" si="21"/>
        <v>0</v>
      </c>
      <c r="G106" s="42">
        <f t="shared" si="22"/>
        <v>0</v>
      </c>
      <c r="H106" s="42">
        <f t="shared" si="23"/>
        <v>0</v>
      </c>
      <c r="I106" s="42">
        <f t="shared" si="24"/>
        <v>0</v>
      </c>
      <c r="J106" s="42">
        <f t="shared" si="25"/>
        <v>0</v>
      </c>
      <c r="K106" s="42">
        <f t="shared" si="17"/>
        <v>0.13953489404876032</v>
      </c>
      <c r="L106" s="42">
        <f t="shared" si="26"/>
        <v>0.01946998665719877</v>
      </c>
      <c r="M106" s="42">
        <f t="shared" si="18"/>
        <v>21.848333287075036</v>
      </c>
      <c r="N106" s="42">
        <f t="shared" si="19"/>
        <v>97.97697765195376</v>
      </c>
      <c r="O106" s="42">
        <f t="shared" si="20"/>
        <v>25.770712892956126</v>
      </c>
      <c r="P106" s="31">
        <f t="shared" si="27"/>
        <v>-0.13953489404876032</v>
      </c>
      <c r="Q106" s="31"/>
      <c r="R106" s="31"/>
      <c r="S106" s="31"/>
      <c r="T106" s="31"/>
    </row>
    <row r="107" spans="1:20" ht="12.75">
      <c r="A107" s="89"/>
      <c r="B107" s="89"/>
      <c r="C107" s="31"/>
      <c r="D107" s="90">
        <f t="shared" si="16"/>
        <v>0</v>
      </c>
      <c r="E107" s="90">
        <f t="shared" si="16"/>
        <v>0</v>
      </c>
      <c r="F107" s="42">
        <f t="shared" si="21"/>
        <v>0</v>
      </c>
      <c r="G107" s="42">
        <f t="shared" si="22"/>
        <v>0</v>
      </c>
      <c r="H107" s="42">
        <f t="shared" si="23"/>
        <v>0</v>
      </c>
      <c r="I107" s="42">
        <f t="shared" si="24"/>
        <v>0</v>
      </c>
      <c r="J107" s="42">
        <f t="shared" si="25"/>
        <v>0</v>
      </c>
      <c r="K107" s="42">
        <f t="shared" si="17"/>
        <v>0.13953489404876032</v>
      </c>
      <c r="L107" s="42">
        <f t="shared" si="26"/>
        <v>0.01946998665719877</v>
      </c>
      <c r="M107" s="42">
        <f t="shared" si="18"/>
        <v>21.848333287075036</v>
      </c>
      <c r="N107" s="42">
        <f t="shared" si="19"/>
        <v>97.97697765195376</v>
      </c>
      <c r="O107" s="42">
        <f t="shared" si="20"/>
        <v>25.770712892956126</v>
      </c>
      <c r="P107" s="31">
        <f t="shared" si="27"/>
        <v>-0.13953489404876032</v>
      </c>
      <c r="Q107" s="31"/>
      <c r="R107" s="31"/>
      <c r="S107" s="31"/>
      <c r="T107" s="31"/>
    </row>
    <row r="108" spans="1:20" ht="12.75">
      <c r="A108" s="89"/>
      <c r="B108" s="89"/>
      <c r="C108" s="31"/>
      <c r="D108" s="90">
        <f t="shared" si="16"/>
        <v>0</v>
      </c>
      <c r="E108" s="90">
        <f t="shared" si="16"/>
        <v>0</v>
      </c>
      <c r="F108" s="42">
        <f t="shared" si="21"/>
        <v>0</v>
      </c>
      <c r="G108" s="42">
        <f t="shared" si="22"/>
        <v>0</v>
      </c>
      <c r="H108" s="42">
        <f t="shared" si="23"/>
        <v>0</v>
      </c>
      <c r="I108" s="42">
        <f t="shared" si="24"/>
        <v>0</v>
      </c>
      <c r="J108" s="42">
        <f t="shared" si="25"/>
        <v>0</v>
      </c>
      <c r="K108" s="42">
        <f t="shared" si="17"/>
        <v>0.13953489404876032</v>
      </c>
      <c r="L108" s="42">
        <f t="shared" si="26"/>
        <v>0.01946998665719877</v>
      </c>
      <c r="M108" s="42">
        <f t="shared" si="18"/>
        <v>21.848333287075036</v>
      </c>
      <c r="N108" s="42">
        <f t="shared" si="19"/>
        <v>97.97697765195376</v>
      </c>
      <c r="O108" s="42">
        <f t="shared" si="20"/>
        <v>25.770712892956126</v>
      </c>
      <c r="P108" s="31">
        <f t="shared" si="27"/>
        <v>-0.13953489404876032</v>
      </c>
      <c r="Q108" s="31"/>
      <c r="R108" s="31"/>
      <c r="S108" s="31"/>
      <c r="T108" s="31"/>
    </row>
    <row r="109" spans="1:20" ht="12.75">
      <c r="A109" s="89"/>
      <c r="B109" s="89"/>
      <c r="C109" s="31"/>
      <c r="D109" s="90">
        <f t="shared" si="16"/>
        <v>0</v>
      </c>
      <c r="E109" s="90">
        <f t="shared" si="16"/>
        <v>0</v>
      </c>
      <c r="F109" s="42">
        <f t="shared" si="21"/>
        <v>0</v>
      </c>
      <c r="G109" s="42">
        <f t="shared" si="22"/>
        <v>0</v>
      </c>
      <c r="H109" s="42">
        <f t="shared" si="23"/>
        <v>0</v>
      </c>
      <c r="I109" s="42">
        <f t="shared" si="24"/>
        <v>0</v>
      </c>
      <c r="J109" s="42">
        <f t="shared" si="25"/>
        <v>0</v>
      </c>
      <c r="K109" s="42">
        <f t="shared" si="17"/>
        <v>0.13953489404876032</v>
      </c>
      <c r="L109" s="42">
        <f t="shared" si="26"/>
        <v>0.01946998665719877</v>
      </c>
      <c r="M109" s="42">
        <f t="shared" si="18"/>
        <v>21.848333287075036</v>
      </c>
      <c r="N109" s="42">
        <f t="shared" si="19"/>
        <v>97.97697765195376</v>
      </c>
      <c r="O109" s="42">
        <f t="shared" si="20"/>
        <v>25.770712892956126</v>
      </c>
      <c r="P109" s="31">
        <f t="shared" si="27"/>
        <v>-0.13953489404876032</v>
      </c>
      <c r="Q109" s="31"/>
      <c r="R109" s="31"/>
      <c r="S109" s="31"/>
      <c r="T109" s="31"/>
    </row>
    <row r="110" spans="1:20" ht="12.75">
      <c r="A110" s="89"/>
      <c r="B110" s="89"/>
      <c r="C110" s="31"/>
      <c r="D110" s="90">
        <f t="shared" si="16"/>
        <v>0</v>
      </c>
      <c r="E110" s="90">
        <f t="shared" si="16"/>
        <v>0</v>
      </c>
      <c r="F110" s="42">
        <f t="shared" si="21"/>
        <v>0</v>
      </c>
      <c r="G110" s="42">
        <f t="shared" si="22"/>
        <v>0</v>
      </c>
      <c r="H110" s="42">
        <f t="shared" si="23"/>
        <v>0</v>
      </c>
      <c r="I110" s="42">
        <f t="shared" si="24"/>
        <v>0</v>
      </c>
      <c r="J110" s="42">
        <f t="shared" si="25"/>
        <v>0</v>
      </c>
      <c r="K110" s="42">
        <f t="shared" si="17"/>
        <v>0.13953489404876032</v>
      </c>
      <c r="L110" s="42">
        <f t="shared" si="26"/>
        <v>0.01946998665719877</v>
      </c>
      <c r="M110" s="42">
        <f t="shared" si="18"/>
        <v>21.848333287075036</v>
      </c>
      <c r="N110" s="42">
        <f t="shared" si="19"/>
        <v>97.97697765195376</v>
      </c>
      <c r="O110" s="42">
        <f t="shared" si="20"/>
        <v>25.770712892956126</v>
      </c>
      <c r="P110" s="31">
        <f t="shared" si="27"/>
        <v>-0.13953489404876032</v>
      </c>
      <c r="Q110" s="31"/>
      <c r="R110" s="31"/>
      <c r="S110" s="31"/>
      <c r="T110" s="31"/>
    </row>
    <row r="111" spans="1:20" ht="12.75">
      <c r="A111" s="89"/>
      <c r="B111" s="89"/>
      <c r="C111" s="31"/>
      <c r="D111" s="90">
        <f t="shared" si="16"/>
        <v>0</v>
      </c>
      <c r="E111" s="90">
        <f t="shared" si="16"/>
        <v>0</v>
      </c>
      <c r="F111" s="42">
        <f t="shared" si="21"/>
        <v>0</v>
      </c>
      <c r="G111" s="42">
        <f t="shared" si="22"/>
        <v>0</v>
      </c>
      <c r="H111" s="42">
        <f t="shared" si="23"/>
        <v>0</v>
      </c>
      <c r="I111" s="42">
        <f t="shared" si="24"/>
        <v>0</v>
      </c>
      <c r="J111" s="42">
        <f t="shared" si="25"/>
        <v>0</v>
      </c>
      <c r="K111" s="42">
        <f t="shared" si="17"/>
        <v>0.13953489404876032</v>
      </c>
      <c r="L111" s="42">
        <f t="shared" si="26"/>
        <v>0.01946998665719877</v>
      </c>
      <c r="M111" s="42">
        <f t="shared" si="18"/>
        <v>21.848333287075036</v>
      </c>
      <c r="N111" s="42">
        <f t="shared" si="19"/>
        <v>97.97697765195376</v>
      </c>
      <c r="O111" s="42">
        <f t="shared" si="20"/>
        <v>25.770712892956126</v>
      </c>
      <c r="P111" s="31">
        <f t="shared" si="27"/>
        <v>-0.13953489404876032</v>
      </c>
      <c r="Q111" s="31"/>
      <c r="R111" s="31"/>
      <c r="S111" s="31"/>
      <c r="T111" s="31"/>
    </row>
    <row r="112" spans="1:20" ht="12.75">
      <c r="A112" s="89"/>
      <c r="B112" s="89"/>
      <c r="C112" s="31"/>
      <c r="D112" s="90">
        <f t="shared" si="16"/>
        <v>0</v>
      </c>
      <c r="E112" s="90">
        <f t="shared" si="16"/>
        <v>0</v>
      </c>
      <c r="F112" s="42">
        <f t="shared" si="21"/>
        <v>0</v>
      </c>
      <c r="G112" s="42">
        <f t="shared" si="22"/>
        <v>0</v>
      </c>
      <c r="H112" s="42">
        <f t="shared" si="23"/>
        <v>0</v>
      </c>
      <c r="I112" s="42">
        <f t="shared" si="24"/>
        <v>0</v>
      </c>
      <c r="J112" s="42">
        <f t="shared" si="25"/>
        <v>0</v>
      </c>
      <c r="K112" s="42">
        <f t="shared" si="17"/>
        <v>0.13953489404876032</v>
      </c>
      <c r="L112" s="42">
        <f t="shared" si="26"/>
        <v>0.01946998665719877</v>
      </c>
      <c r="M112" s="42">
        <f t="shared" si="18"/>
        <v>21.848333287075036</v>
      </c>
      <c r="N112" s="42">
        <f t="shared" si="19"/>
        <v>97.97697765195376</v>
      </c>
      <c r="O112" s="42">
        <f t="shared" si="20"/>
        <v>25.770712892956126</v>
      </c>
      <c r="P112" s="31">
        <f t="shared" si="27"/>
        <v>-0.13953489404876032</v>
      </c>
      <c r="Q112" s="31"/>
      <c r="R112" s="31"/>
      <c r="S112" s="31"/>
      <c r="T112" s="31"/>
    </row>
    <row r="113" spans="1:20" ht="12.75">
      <c r="A113" s="89"/>
      <c r="B113" s="89"/>
      <c r="C113" s="31"/>
      <c r="D113" s="90">
        <f t="shared" si="16"/>
        <v>0</v>
      </c>
      <c r="E113" s="90">
        <f t="shared" si="16"/>
        <v>0</v>
      </c>
      <c r="F113" s="42">
        <f t="shared" si="21"/>
        <v>0</v>
      </c>
      <c r="G113" s="42">
        <f t="shared" si="22"/>
        <v>0</v>
      </c>
      <c r="H113" s="42">
        <f t="shared" si="23"/>
        <v>0</v>
      </c>
      <c r="I113" s="42">
        <f t="shared" si="24"/>
        <v>0</v>
      </c>
      <c r="J113" s="42">
        <f t="shared" si="25"/>
        <v>0</v>
      </c>
      <c r="K113" s="42">
        <f t="shared" si="17"/>
        <v>0.13953489404876032</v>
      </c>
      <c r="L113" s="42">
        <f t="shared" si="26"/>
        <v>0.01946998665719877</v>
      </c>
      <c r="M113" s="42">
        <f t="shared" si="18"/>
        <v>21.848333287075036</v>
      </c>
      <c r="N113" s="42">
        <f t="shared" si="19"/>
        <v>97.97697765195376</v>
      </c>
      <c r="O113" s="42">
        <f t="shared" si="20"/>
        <v>25.770712892956126</v>
      </c>
      <c r="P113" s="31">
        <f t="shared" si="27"/>
        <v>-0.13953489404876032</v>
      </c>
      <c r="Q113" s="31"/>
      <c r="R113" s="31"/>
      <c r="S113" s="31"/>
      <c r="T113" s="31"/>
    </row>
    <row r="114" spans="1:20" ht="12.75">
      <c r="A114" s="89"/>
      <c r="B114" s="89"/>
      <c r="C114" s="31"/>
      <c r="D114" s="90">
        <f t="shared" si="16"/>
        <v>0</v>
      </c>
      <c r="E114" s="90">
        <f t="shared" si="16"/>
        <v>0</v>
      </c>
      <c r="F114" s="42">
        <f t="shared" si="21"/>
        <v>0</v>
      </c>
      <c r="G114" s="42">
        <f t="shared" si="22"/>
        <v>0</v>
      </c>
      <c r="H114" s="42">
        <f t="shared" si="23"/>
        <v>0</v>
      </c>
      <c r="I114" s="42">
        <f t="shared" si="24"/>
        <v>0</v>
      </c>
      <c r="J114" s="42">
        <f t="shared" si="25"/>
        <v>0</v>
      </c>
      <c r="K114" s="42">
        <f t="shared" si="17"/>
        <v>0.13953489404876032</v>
      </c>
      <c r="L114" s="42">
        <f t="shared" si="26"/>
        <v>0.01946998665719877</v>
      </c>
      <c r="M114" s="42">
        <f t="shared" si="18"/>
        <v>21.848333287075036</v>
      </c>
      <c r="N114" s="42">
        <f t="shared" si="19"/>
        <v>97.97697765195376</v>
      </c>
      <c r="O114" s="42">
        <f t="shared" si="20"/>
        <v>25.770712892956126</v>
      </c>
      <c r="P114" s="31">
        <f t="shared" si="27"/>
        <v>-0.13953489404876032</v>
      </c>
      <c r="Q114" s="31"/>
      <c r="R114" s="31"/>
      <c r="S114" s="31"/>
      <c r="T114" s="31"/>
    </row>
    <row r="115" spans="1:20" ht="12.75">
      <c r="A115" s="89"/>
      <c r="B115" s="89"/>
      <c r="C115" s="31"/>
      <c r="D115" s="90">
        <f t="shared" si="16"/>
        <v>0</v>
      </c>
      <c r="E115" s="90">
        <f t="shared" si="16"/>
        <v>0</v>
      </c>
      <c r="F115" s="42">
        <f t="shared" si="21"/>
        <v>0</v>
      </c>
      <c r="G115" s="42">
        <f t="shared" si="22"/>
        <v>0</v>
      </c>
      <c r="H115" s="42">
        <f t="shared" si="23"/>
        <v>0</v>
      </c>
      <c r="I115" s="42">
        <f t="shared" si="24"/>
        <v>0</v>
      </c>
      <c r="J115" s="42">
        <f t="shared" si="25"/>
        <v>0</v>
      </c>
      <c r="K115" s="42">
        <f t="shared" si="17"/>
        <v>0.13953489404876032</v>
      </c>
      <c r="L115" s="42">
        <f t="shared" si="26"/>
        <v>0.01946998665719877</v>
      </c>
      <c r="M115" s="42">
        <f t="shared" si="18"/>
        <v>21.848333287075036</v>
      </c>
      <c r="N115" s="42">
        <f t="shared" si="19"/>
        <v>97.97697765195376</v>
      </c>
      <c r="O115" s="42">
        <f t="shared" si="20"/>
        <v>25.770712892956126</v>
      </c>
      <c r="P115" s="31">
        <f t="shared" si="27"/>
        <v>-0.13953489404876032</v>
      </c>
      <c r="Q115" s="31"/>
      <c r="R115" s="31"/>
      <c r="S115" s="31"/>
      <c r="T115" s="31"/>
    </row>
    <row r="116" spans="1:20" ht="12.75">
      <c r="A116" s="89"/>
      <c r="B116" s="89"/>
      <c r="C116" s="31"/>
      <c r="D116" s="90">
        <f t="shared" si="16"/>
        <v>0</v>
      </c>
      <c r="E116" s="90">
        <f t="shared" si="16"/>
        <v>0</v>
      </c>
      <c r="F116" s="42">
        <f t="shared" si="21"/>
        <v>0</v>
      </c>
      <c r="G116" s="42">
        <f t="shared" si="22"/>
        <v>0</v>
      </c>
      <c r="H116" s="42">
        <f t="shared" si="23"/>
        <v>0</v>
      </c>
      <c r="I116" s="42">
        <f t="shared" si="24"/>
        <v>0</v>
      </c>
      <c r="J116" s="42">
        <f t="shared" si="25"/>
        <v>0</v>
      </c>
      <c r="K116" s="42">
        <f t="shared" si="17"/>
        <v>0.13953489404876032</v>
      </c>
      <c r="L116" s="42">
        <f t="shared" si="26"/>
        <v>0.01946998665719877</v>
      </c>
      <c r="M116" s="42">
        <f t="shared" si="18"/>
        <v>21.848333287075036</v>
      </c>
      <c r="N116" s="42">
        <f t="shared" si="19"/>
        <v>97.97697765195376</v>
      </c>
      <c r="O116" s="42">
        <f t="shared" si="20"/>
        <v>25.770712892956126</v>
      </c>
      <c r="P116" s="31">
        <f t="shared" si="27"/>
        <v>-0.13953489404876032</v>
      </c>
      <c r="Q116" s="31"/>
      <c r="R116" s="31"/>
      <c r="S116" s="31"/>
      <c r="T116" s="31"/>
    </row>
    <row r="117" spans="1:20" ht="12.75">
      <c r="A117" s="89"/>
      <c r="B117" s="89"/>
      <c r="C117" s="31"/>
      <c r="D117" s="90">
        <f aca="true" t="shared" si="28" ref="D117:E132">A117/A$18</f>
        <v>0</v>
      </c>
      <c r="E117" s="90">
        <f t="shared" si="28"/>
        <v>0</v>
      </c>
      <c r="F117" s="42">
        <f t="shared" si="21"/>
        <v>0</v>
      </c>
      <c r="G117" s="42">
        <f t="shared" si="22"/>
        <v>0</v>
      </c>
      <c r="H117" s="42">
        <f t="shared" si="23"/>
        <v>0</v>
      </c>
      <c r="I117" s="42">
        <f t="shared" si="24"/>
        <v>0</v>
      </c>
      <c r="J117" s="42">
        <f t="shared" si="25"/>
        <v>0</v>
      </c>
      <c r="K117" s="42">
        <f t="shared" si="17"/>
        <v>0.13953489404876032</v>
      </c>
      <c r="L117" s="42">
        <f t="shared" si="26"/>
        <v>0.01946998665719877</v>
      </c>
      <c r="M117" s="42">
        <f t="shared" si="18"/>
        <v>21.848333287075036</v>
      </c>
      <c r="N117" s="42">
        <f t="shared" si="19"/>
        <v>97.97697765195376</v>
      </c>
      <c r="O117" s="42">
        <f t="shared" si="20"/>
        <v>25.770712892956126</v>
      </c>
      <c r="P117" s="31">
        <f t="shared" si="27"/>
        <v>-0.13953489404876032</v>
      </c>
      <c r="Q117" s="31"/>
      <c r="R117" s="31"/>
      <c r="S117" s="31"/>
      <c r="T117" s="31"/>
    </row>
    <row r="118" spans="1:20" ht="12.75">
      <c r="A118" s="89"/>
      <c r="B118" s="89"/>
      <c r="C118" s="31"/>
      <c r="D118" s="90">
        <f t="shared" si="28"/>
        <v>0</v>
      </c>
      <c r="E118" s="90">
        <f t="shared" si="28"/>
        <v>0</v>
      </c>
      <c r="F118" s="42">
        <f t="shared" si="21"/>
        <v>0</v>
      </c>
      <c r="G118" s="42">
        <f t="shared" si="22"/>
        <v>0</v>
      </c>
      <c r="H118" s="42">
        <f t="shared" si="23"/>
        <v>0</v>
      </c>
      <c r="I118" s="42">
        <f t="shared" si="24"/>
        <v>0</v>
      </c>
      <c r="J118" s="42">
        <f t="shared" si="25"/>
        <v>0</v>
      </c>
      <c r="K118" s="42">
        <f t="shared" si="17"/>
        <v>0.13953489404876032</v>
      </c>
      <c r="L118" s="42">
        <f t="shared" si="26"/>
        <v>0.01946998665719877</v>
      </c>
      <c r="M118" s="42">
        <f t="shared" si="18"/>
        <v>21.848333287075036</v>
      </c>
      <c r="N118" s="42">
        <f t="shared" si="19"/>
        <v>97.97697765195376</v>
      </c>
      <c r="O118" s="42">
        <f t="shared" si="20"/>
        <v>25.770712892956126</v>
      </c>
      <c r="P118" s="31">
        <f t="shared" si="27"/>
        <v>-0.13953489404876032</v>
      </c>
      <c r="Q118" s="31"/>
      <c r="R118" s="31"/>
      <c r="S118" s="31"/>
      <c r="T118" s="31"/>
    </row>
    <row r="119" spans="1:20" ht="12.75">
      <c r="A119" s="89"/>
      <c r="B119" s="89"/>
      <c r="C119" s="31"/>
      <c r="D119" s="90">
        <f t="shared" si="28"/>
        <v>0</v>
      </c>
      <c r="E119" s="90">
        <f t="shared" si="28"/>
        <v>0</v>
      </c>
      <c r="F119" s="42">
        <f t="shared" si="21"/>
        <v>0</v>
      </c>
      <c r="G119" s="42">
        <f t="shared" si="22"/>
        <v>0</v>
      </c>
      <c r="H119" s="42">
        <f t="shared" si="23"/>
        <v>0</v>
      </c>
      <c r="I119" s="42">
        <f t="shared" si="24"/>
        <v>0</v>
      </c>
      <c r="J119" s="42">
        <f t="shared" si="25"/>
        <v>0</v>
      </c>
      <c r="K119" s="42">
        <f t="shared" si="17"/>
        <v>0.13953489404876032</v>
      </c>
      <c r="L119" s="42">
        <f t="shared" si="26"/>
        <v>0.01946998665719877</v>
      </c>
      <c r="M119" s="42">
        <f t="shared" si="18"/>
        <v>21.848333287075036</v>
      </c>
      <c r="N119" s="42">
        <f t="shared" si="19"/>
        <v>97.97697765195376</v>
      </c>
      <c r="O119" s="42">
        <f t="shared" si="20"/>
        <v>25.770712892956126</v>
      </c>
      <c r="P119" s="31">
        <f t="shared" si="27"/>
        <v>-0.13953489404876032</v>
      </c>
      <c r="Q119" s="31"/>
      <c r="R119" s="31"/>
      <c r="S119" s="31"/>
      <c r="T119" s="31"/>
    </row>
    <row r="120" spans="1:20" ht="12.75">
      <c r="A120" s="91"/>
      <c r="B120" s="91"/>
      <c r="C120" s="31"/>
      <c r="D120" s="90">
        <f t="shared" si="28"/>
        <v>0</v>
      </c>
      <c r="E120" s="90">
        <f t="shared" si="28"/>
        <v>0</v>
      </c>
      <c r="F120" s="42">
        <f t="shared" si="21"/>
        <v>0</v>
      </c>
      <c r="G120" s="42">
        <f t="shared" si="22"/>
        <v>0</v>
      </c>
      <c r="H120" s="42">
        <f t="shared" si="23"/>
        <v>0</v>
      </c>
      <c r="I120" s="42">
        <f t="shared" si="24"/>
        <v>0</v>
      </c>
      <c r="J120" s="42">
        <f t="shared" si="25"/>
        <v>0</v>
      </c>
      <c r="K120" s="42">
        <f t="shared" si="17"/>
        <v>0.13953489404876032</v>
      </c>
      <c r="L120" s="42">
        <f t="shared" si="26"/>
        <v>0.01946998665719877</v>
      </c>
      <c r="M120" s="42">
        <f t="shared" si="18"/>
        <v>21.848333287075036</v>
      </c>
      <c r="N120" s="42">
        <f t="shared" si="19"/>
        <v>97.97697765195376</v>
      </c>
      <c r="O120" s="42">
        <f t="shared" si="20"/>
        <v>25.770712892956126</v>
      </c>
      <c r="P120" s="31">
        <f t="shared" si="27"/>
        <v>-0.13953489404876032</v>
      </c>
      <c r="Q120" s="31"/>
      <c r="R120" s="31"/>
      <c r="S120" s="31"/>
      <c r="T120" s="31"/>
    </row>
    <row r="121" spans="1:20" ht="12.75">
      <c r="A121" s="91"/>
      <c r="B121" s="91"/>
      <c r="C121" s="31"/>
      <c r="D121" s="90">
        <f t="shared" si="28"/>
        <v>0</v>
      </c>
      <c r="E121" s="90">
        <f t="shared" si="28"/>
        <v>0</v>
      </c>
      <c r="F121" s="42">
        <f t="shared" si="21"/>
        <v>0</v>
      </c>
      <c r="G121" s="42">
        <f t="shared" si="22"/>
        <v>0</v>
      </c>
      <c r="H121" s="42">
        <f t="shared" si="23"/>
        <v>0</v>
      </c>
      <c r="I121" s="42">
        <f t="shared" si="24"/>
        <v>0</v>
      </c>
      <c r="J121" s="42">
        <f t="shared" si="25"/>
        <v>0</v>
      </c>
      <c r="K121" s="42">
        <f t="shared" si="17"/>
        <v>0.13953489404876032</v>
      </c>
      <c r="L121" s="42">
        <f t="shared" si="26"/>
        <v>0.01946998665719877</v>
      </c>
      <c r="M121" s="42">
        <f t="shared" si="18"/>
        <v>21.848333287075036</v>
      </c>
      <c r="N121" s="42">
        <f t="shared" si="19"/>
        <v>97.97697765195376</v>
      </c>
      <c r="O121" s="42">
        <f t="shared" si="20"/>
        <v>25.770712892956126</v>
      </c>
      <c r="P121" s="31">
        <f t="shared" si="27"/>
        <v>-0.13953489404876032</v>
      </c>
      <c r="Q121" s="31"/>
      <c r="R121" s="31"/>
      <c r="S121" s="31"/>
      <c r="T121" s="31"/>
    </row>
    <row r="122" spans="1:20" ht="12.75">
      <c r="A122" s="91"/>
      <c r="B122" s="91"/>
      <c r="C122" s="31"/>
      <c r="D122" s="90">
        <f t="shared" si="28"/>
        <v>0</v>
      </c>
      <c r="E122" s="90">
        <f t="shared" si="28"/>
        <v>0</v>
      </c>
      <c r="F122" s="42">
        <f t="shared" si="21"/>
        <v>0</v>
      </c>
      <c r="G122" s="42">
        <f t="shared" si="22"/>
        <v>0</v>
      </c>
      <c r="H122" s="42">
        <f t="shared" si="23"/>
        <v>0</v>
      </c>
      <c r="I122" s="42">
        <f t="shared" si="24"/>
        <v>0</v>
      </c>
      <c r="J122" s="42">
        <f t="shared" si="25"/>
        <v>0</v>
      </c>
      <c r="K122" s="42">
        <f t="shared" si="17"/>
        <v>0.13953489404876032</v>
      </c>
      <c r="L122" s="42">
        <f t="shared" si="26"/>
        <v>0.01946998665719877</v>
      </c>
      <c r="M122" s="42">
        <f t="shared" si="18"/>
        <v>21.848333287075036</v>
      </c>
      <c r="N122" s="42">
        <f t="shared" si="19"/>
        <v>97.97697765195376</v>
      </c>
      <c r="O122" s="42">
        <f t="shared" si="20"/>
        <v>25.770712892956126</v>
      </c>
      <c r="P122" s="31">
        <f t="shared" si="27"/>
        <v>-0.13953489404876032</v>
      </c>
      <c r="Q122" s="31"/>
      <c r="R122" s="31"/>
      <c r="S122" s="31"/>
      <c r="T122" s="31"/>
    </row>
    <row r="123" spans="1:20" ht="12.75">
      <c r="A123" s="91"/>
      <c r="B123" s="91"/>
      <c r="C123" s="31"/>
      <c r="D123" s="90">
        <f t="shared" si="28"/>
        <v>0</v>
      </c>
      <c r="E123" s="90">
        <f t="shared" si="28"/>
        <v>0</v>
      </c>
      <c r="F123" s="42">
        <f t="shared" si="21"/>
        <v>0</v>
      </c>
      <c r="G123" s="42">
        <f t="shared" si="22"/>
        <v>0</v>
      </c>
      <c r="H123" s="42">
        <f t="shared" si="23"/>
        <v>0</v>
      </c>
      <c r="I123" s="42">
        <f t="shared" si="24"/>
        <v>0</v>
      </c>
      <c r="J123" s="42">
        <f t="shared" si="25"/>
        <v>0</v>
      </c>
      <c r="K123" s="42">
        <f t="shared" si="17"/>
        <v>0.13953489404876032</v>
      </c>
      <c r="L123" s="42">
        <f t="shared" si="26"/>
        <v>0.01946998665719877</v>
      </c>
      <c r="M123" s="42">
        <f t="shared" si="18"/>
        <v>21.848333287075036</v>
      </c>
      <c r="N123" s="42">
        <f t="shared" si="19"/>
        <v>97.97697765195376</v>
      </c>
      <c r="O123" s="42">
        <f t="shared" si="20"/>
        <v>25.770712892956126</v>
      </c>
      <c r="P123" s="31">
        <f t="shared" si="27"/>
        <v>-0.13953489404876032</v>
      </c>
      <c r="Q123" s="31"/>
      <c r="R123" s="31"/>
      <c r="S123" s="31"/>
      <c r="T123" s="31"/>
    </row>
    <row r="124" spans="1:20" ht="12.75">
      <c r="A124" s="91"/>
      <c r="B124" s="91"/>
      <c r="C124" s="31"/>
      <c r="D124" s="90">
        <f t="shared" si="28"/>
        <v>0</v>
      </c>
      <c r="E124" s="90">
        <f t="shared" si="28"/>
        <v>0</v>
      </c>
      <c r="F124" s="42">
        <f t="shared" si="21"/>
        <v>0</v>
      </c>
      <c r="G124" s="42">
        <f t="shared" si="22"/>
        <v>0</v>
      </c>
      <c r="H124" s="42">
        <f t="shared" si="23"/>
        <v>0</v>
      </c>
      <c r="I124" s="42">
        <f t="shared" si="24"/>
        <v>0</v>
      </c>
      <c r="J124" s="42">
        <f t="shared" si="25"/>
        <v>0</v>
      </c>
      <c r="K124" s="42">
        <f t="shared" si="17"/>
        <v>0.13953489404876032</v>
      </c>
      <c r="L124" s="42">
        <f t="shared" si="26"/>
        <v>0.01946998665719877</v>
      </c>
      <c r="M124" s="42">
        <f t="shared" si="18"/>
        <v>21.848333287075036</v>
      </c>
      <c r="N124" s="42">
        <f t="shared" si="19"/>
        <v>97.97697765195376</v>
      </c>
      <c r="O124" s="42">
        <f t="shared" si="20"/>
        <v>25.770712892956126</v>
      </c>
      <c r="P124" s="31">
        <f t="shared" si="27"/>
        <v>-0.13953489404876032</v>
      </c>
      <c r="Q124" s="31"/>
      <c r="R124" s="31"/>
      <c r="S124" s="31"/>
      <c r="T124" s="31"/>
    </row>
    <row r="125" spans="1:20" ht="12.75">
      <c r="A125" s="91"/>
      <c r="B125" s="91"/>
      <c r="C125" s="31"/>
      <c r="D125" s="90">
        <f t="shared" si="28"/>
        <v>0</v>
      </c>
      <c r="E125" s="90">
        <f t="shared" si="28"/>
        <v>0</v>
      </c>
      <c r="F125" s="42">
        <f t="shared" si="21"/>
        <v>0</v>
      </c>
      <c r="G125" s="42">
        <f t="shared" si="22"/>
        <v>0</v>
      </c>
      <c r="H125" s="42">
        <f t="shared" si="23"/>
        <v>0</v>
      </c>
      <c r="I125" s="42">
        <f t="shared" si="24"/>
        <v>0</v>
      </c>
      <c r="J125" s="42">
        <f t="shared" si="25"/>
        <v>0</v>
      </c>
      <c r="K125" s="42">
        <f t="shared" si="17"/>
        <v>0.13953489404876032</v>
      </c>
      <c r="L125" s="42">
        <f t="shared" si="26"/>
        <v>0.01946998665719877</v>
      </c>
      <c r="M125" s="42">
        <f t="shared" si="18"/>
        <v>21.848333287075036</v>
      </c>
      <c r="N125" s="42">
        <f t="shared" si="19"/>
        <v>97.97697765195376</v>
      </c>
      <c r="O125" s="42">
        <f t="shared" si="20"/>
        <v>25.770712892956126</v>
      </c>
      <c r="P125" s="31">
        <f t="shared" si="27"/>
        <v>-0.13953489404876032</v>
      </c>
      <c r="Q125" s="31"/>
      <c r="R125" s="31"/>
      <c r="S125" s="31"/>
      <c r="T125" s="31"/>
    </row>
    <row r="126" spans="1:20" ht="12.75">
      <c r="A126" s="91"/>
      <c r="B126" s="91"/>
      <c r="C126" s="31"/>
      <c r="D126" s="90">
        <f t="shared" si="28"/>
        <v>0</v>
      </c>
      <c r="E126" s="90">
        <f t="shared" si="28"/>
        <v>0</v>
      </c>
      <c r="F126" s="42">
        <f t="shared" si="21"/>
        <v>0</v>
      </c>
      <c r="G126" s="42">
        <f t="shared" si="22"/>
        <v>0</v>
      </c>
      <c r="H126" s="42">
        <f t="shared" si="23"/>
        <v>0</v>
      </c>
      <c r="I126" s="42">
        <f t="shared" si="24"/>
        <v>0</v>
      </c>
      <c r="J126" s="42">
        <f t="shared" si="25"/>
        <v>0</v>
      </c>
      <c r="K126" s="42">
        <f t="shared" si="17"/>
        <v>0.13953489404876032</v>
      </c>
      <c r="L126" s="42">
        <f t="shared" si="26"/>
        <v>0.01946998665719877</v>
      </c>
      <c r="M126" s="42">
        <f t="shared" si="18"/>
        <v>21.848333287075036</v>
      </c>
      <c r="N126" s="42">
        <f t="shared" si="19"/>
        <v>97.97697765195376</v>
      </c>
      <c r="O126" s="42">
        <f t="shared" si="20"/>
        <v>25.770712892956126</v>
      </c>
      <c r="P126" s="31">
        <f t="shared" si="27"/>
        <v>-0.13953489404876032</v>
      </c>
      <c r="Q126" s="31"/>
      <c r="R126" s="31"/>
      <c r="S126" s="31"/>
      <c r="T126" s="31"/>
    </row>
    <row r="127" spans="1:20" ht="12.75">
      <c r="A127" s="91"/>
      <c r="B127" s="91"/>
      <c r="C127" s="31"/>
      <c r="D127" s="90">
        <f t="shared" si="28"/>
        <v>0</v>
      </c>
      <c r="E127" s="90">
        <f t="shared" si="28"/>
        <v>0</v>
      </c>
      <c r="F127" s="42">
        <f t="shared" si="21"/>
        <v>0</v>
      </c>
      <c r="G127" s="42">
        <f t="shared" si="22"/>
        <v>0</v>
      </c>
      <c r="H127" s="42">
        <f t="shared" si="23"/>
        <v>0</v>
      </c>
      <c r="I127" s="42">
        <f t="shared" si="24"/>
        <v>0</v>
      </c>
      <c r="J127" s="42">
        <f t="shared" si="25"/>
        <v>0</v>
      </c>
      <c r="K127" s="42">
        <f t="shared" si="17"/>
        <v>0.13953489404876032</v>
      </c>
      <c r="L127" s="42">
        <f t="shared" si="26"/>
        <v>0.01946998665719877</v>
      </c>
      <c r="M127" s="42">
        <f t="shared" si="18"/>
        <v>21.848333287075036</v>
      </c>
      <c r="N127" s="42">
        <f t="shared" si="19"/>
        <v>97.97697765195376</v>
      </c>
      <c r="O127" s="42">
        <f t="shared" si="20"/>
        <v>25.770712892956126</v>
      </c>
      <c r="P127" s="31">
        <f t="shared" si="27"/>
        <v>-0.13953489404876032</v>
      </c>
      <c r="Q127" s="31"/>
      <c r="R127" s="31"/>
      <c r="S127" s="31"/>
      <c r="T127" s="31"/>
    </row>
    <row r="128" spans="1:20" ht="12.75">
      <c r="A128" s="91"/>
      <c r="B128" s="91"/>
      <c r="C128" s="31"/>
      <c r="D128" s="90">
        <f t="shared" si="28"/>
        <v>0</v>
      </c>
      <c r="E128" s="90">
        <f t="shared" si="28"/>
        <v>0</v>
      </c>
      <c r="F128" s="42">
        <f t="shared" si="21"/>
        <v>0</v>
      </c>
      <c r="G128" s="42">
        <f t="shared" si="22"/>
        <v>0</v>
      </c>
      <c r="H128" s="42">
        <f t="shared" si="23"/>
        <v>0</v>
      </c>
      <c r="I128" s="42">
        <f t="shared" si="24"/>
        <v>0</v>
      </c>
      <c r="J128" s="42">
        <f t="shared" si="25"/>
        <v>0</v>
      </c>
      <c r="K128" s="42">
        <f t="shared" si="17"/>
        <v>0.13953489404876032</v>
      </c>
      <c r="L128" s="42">
        <f t="shared" si="26"/>
        <v>0.01946998665719877</v>
      </c>
      <c r="M128" s="42">
        <f t="shared" si="18"/>
        <v>21.848333287075036</v>
      </c>
      <c r="N128" s="42">
        <f t="shared" si="19"/>
        <v>97.97697765195376</v>
      </c>
      <c r="O128" s="42">
        <f t="shared" si="20"/>
        <v>25.770712892956126</v>
      </c>
      <c r="P128" s="31">
        <f t="shared" si="27"/>
        <v>-0.13953489404876032</v>
      </c>
      <c r="Q128" s="31"/>
      <c r="R128" s="31"/>
      <c r="S128" s="31"/>
      <c r="T128" s="31"/>
    </row>
    <row r="129" spans="1:20" ht="12.75">
      <c r="A129" s="91"/>
      <c r="B129" s="91"/>
      <c r="C129" s="31"/>
      <c r="D129" s="90">
        <f t="shared" si="28"/>
        <v>0</v>
      </c>
      <c r="E129" s="90">
        <f t="shared" si="28"/>
        <v>0</v>
      </c>
      <c r="F129" s="42">
        <f t="shared" si="21"/>
        <v>0</v>
      </c>
      <c r="G129" s="42">
        <f t="shared" si="22"/>
        <v>0</v>
      </c>
      <c r="H129" s="42">
        <f t="shared" si="23"/>
        <v>0</v>
      </c>
      <c r="I129" s="42">
        <f t="shared" si="24"/>
        <v>0</v>
      </c>
      <c r="J129" s="42">
        <f t="shared" si="25"/>
        <v>0</v>
      </c>
      <c r="K129" s="42">
        <f t="shared" si="17"/>
        <v>0.13953489404876032</v>
      </c>
      <c r="L129" s="42">
        <f t="shared" si="26"/>
        <v>0.01946998665719877</v>
      </c>
      <c r="M129" s="42">
        <f t="shared" si="18"/>
        <v>21.848333287075036</v>
      </c>
      <c r="N129" s="42">
        <f t="shared" si="19"/>
        <v>97.97697765195376</v>
      </c>
      <c r="O129" s="42">
        <f t="shared" si="20"/>
        <v>25.770712892956126</v>
      </c>
      <c r="P129" s="31">
        <f t="shared" si="27"/>
        <v>-0.13953489404876032</v>
      </c>
      <c r="Q129" s="31"/>
      <c r="R129" s="31"/>
      <c r="S129" s="31"/>
      <c r="T129" s="31"/>
    </row>
    <row r="130" spans="1:20" ht="12.75">
      <c r="A130" s="91"/>
      <c r="B130" s="91"/>
      <c r="C130" s="31"/>
      <c r="D130" s="90">
        <f t="shared" si="28"/>
        <v>0</v>
      </c>
      <c r="E130" s="90">
        <f t="shared" si="28"/>
        <v>0</v>
      </c>
      <c r="F130" s="42">
        <f t="shared" si="21"/>
        <v>0</v>
      </c>
      <c r="G130" s="42">
        <f t="shared" si="22"/>
        <v>0</v>
      </c>
      <c r="H130" s="42">
        <f t="shared" si="23"/>
        <v>0</v>
      </c>
      <c r="I130" s="42">
        <f t="shared" si="24"/>
        <v>0</v>
      </c>
      <c r="J130" s="42">
        <f t="shared" si="25"/>
        <v>0</v>
      </c>
      <c r="K130" s="42">
        <f t="shared" si="17"/>
        <v>0.13953489404876032</v>
      </c>
      <c r="L130" s="42">
        <f t="shared" si="26"/>
        <v>0.01946998665719877</v>
      </c>
      <c r="M130" s="42">
        <f t="shared" si="18"/>
        <v>21.848333287075036</v>
      </c>
      <c r="N130" s="42">
        <f t="shared" si="19"/>
        <v>97.97697765195376</v>
      </c>
      <c r="O130" s="42">
        <f t="shared" si="20"/>
        <v>25.770712892956126</v>
      </c>
      <c r="P130" s="31">
        <f t="shared" si="27"/>
        <v>-0.13953489404876032</v>
      </c>
      <c r="Q130" s="31"/>
      <c r="R130" s="31"/>
      <c r="S130" s="31"/>
      <c r="T130" s="31"/>
    </row>
    <row r="131" spans="1:20" ht="12.75">
      <c r="A131" s="91"/>
      <c r="B131" s="91"/>
      <c r="C131" s="31"/>
      <c r="D131" s="90">
        <f t="shared" si="28"/>
        <v>0</v>
      </c>
      <c r="E131" s="90">
        <f t="shared" si="28"/>
        <v>0</v>
      </c>
      <c r="F131" s="42">
        <f t="shared" si="21"/>
        <v>0</v>
      </c>
      <c r="G131" s="42">
        <f t="shared" si="22"/>
        <v>0</v>
      </c>
      <c r="H131" s="42">
        <f t="shared" si="23"/>
        <v>0</v>
      </c>
      <c r="I131" s="42">
        <f t="shared" si="24"/>
        <v>0</v>
      </c>
      <c r="J131" s="42">
        <f t="shared" si="25"/>
        <v>0</v>
      </c>
      <c r="K131" s="42">
        <f t="shared" si="17"/>
        <v>0.13953489404876032</v>
      </c>
      <c r="L131" s="42">
        <f t="shared" si="26"/>
        <v>0.01946998665719877</v>
      </c>
      <c r="M131" s="42">
        <f t="shared" si="18"/>
        <v>21.848333287075036</v>
      </c>
      <c r="N131" s="42">
        <f t="shared" si="19"/>
        <v>97.97697765195376</v>
      </c>
      <c r="O131" s="42">
        <f t="shared" si="20"/>
        <v>25.770712892956126</v>
      </c>
      <c r="P131" s="31">
        <f t="shared" si="27"/>
        <v>-0.13953489404876032</v>
      </c>
      <c r="Q131" s="31"/>
      <c r="R131" s="31"/>
      <c r="S131" s="31"/>
      <c r="T131" s="31"/>
    </row>
    <row r="132" spans="1:20" ht="12.75">
      <c r="A132" s="91"/>
      <c r="B132" s="91"/>
      <c r="C132" s="31"/>
      <c r="D132" s="90">
        <f t="shared" si="28"/>
        <v>0</v>
      </c>
      <c r="E132" s="90">
        <f t="shared" si="28"/>
        <v>0</v>
      </c>
      <c r="F132" s="42">
        <f t="shared" si="21"/>
        <v>0</v>
      </c>
      <c r="G132" s="42">
        <f t="shared" si="22"/>
        <v>0</v>
      </c>
      <c r="H132" s="42">
        <f t="shared" si="23"/>
        <v>0</v>
      </c>
      <c r="I132" s="42">
        <f t="shared" si="24"/>
        <v>0</v>
      </c>
      <c r="J132" s="42">
        <f t="shared" si="25"/>
        <v>0</v>
      </c>
      <c r="K132" s="42">
        <f t="shared" si="17"/>
        <v>0.13953489404876032</v>
      </c>
      <c r="L132" s="42">
        <f t="shared" si="26"/>
        <v>0.01946998665719877</v>
      </c>
      <c r="M132" s="42">
        <f t="shared" si="18"/>
        <v>21.848333287075036</v>
      </c>
      <c r="N132" s="42">
        <f t="shared" si="19"/>
        <v>97.97697765195376</v>
      </c>
      <c r="O132" s="42">
        <f t="shared" si="20"/>
        <v>25.770712892956126</v>
      </c>
      <c r="P132" s="31">
        <f t="shared" si="27"/>
        <v>-0.13953489404876032</v>
      </c>
      <c r="Q132" s="31"/>
      <c r="R132" s="31"/>
      <c r="S132" s="31"/>
      <c r="T132" s="31"/>
    </row>
    <row r="133" spans="1:20" ht="12.75">
      <c r="A133" s="91"/>
      <c r="B133" s="91"/>
      <c r="C133" s="31"/>
      <c r="D133" s="90">
        <f aca="true" t="shared" si="29" ref="D133:E196">A133/A$18</f>
        <v>0</v>
      </c>
      <c r="E133" s="90">
        <f t="shared" si="29"/>
        <v>0</v>
      </c>
      <c r="F133" s="42">
        <f t="shared" si="21"/>
        <v>0</v>
      </c>
      <c r="G133" s="42">
        <f t="shared" si="22"/>
        <v>0</v>
      </c>
      <c r="H133" s="42">
        <f t="shared" si="23"/>
        <v>0</v>
      </c>
      <c r="I133" s="42">
        <f t="shared" si="24"/>
        <v>0</v>
      </c>
      <c r="J133" s="42">
        <f t="shared" si="25"/>
        <v>0</v>
      </c>
      <c r="K133" s="42">
        <f t="shared" si="17"/>
        <v>0.13953489404876032</v>
      </c>
      <c r="L133" s="42">
        <f t="shared" si="26"/>
        <v>0.01946998665719877</v>
      </c>
      <c r="M133" s="42">
        <f t="shared" si="18"/>
        <v>21.848333287075036</v>
      </c>
      <c r="N133" s="42">
        <f t="shared" si="19"/>
        <v>97.97697765195376</v>
      </c>
      <c r="O133" s="42">
        <f t="shared" si="20"/>
        <v>25.770712892956126</v>
      </c>
      <c r="P133" s="31">
        <f t="shared" si="27"/>
        <v>-0.13953489404876032</v>
      </c>
      <c r="Q133" s="31"/>
      <c r="R133" s="31"/>
      <c r="S133" s="31"/>
      <c r="T133" s="31"/>
    </row>
    <row r="134" spans="1:20" ht="12.75">
      <c r="A134" s="91"/>
      <c r="B134" s="91"/>
      <c r="C134" s="31"/>
      <c r="D134" s="90">
        <f t="shared" si="29"/>
        <v>0</v>
      </c>
      <c r="E134" s="90">
        <f t="shared" si="29"/>
        <v>0</v>
      </c>
      <c r="F134" s="42">
        <f t="shared" si="21"/>
        <v>0</v>
      </c>
      <c r="G134" s="42">
        <f t="shared" si="22"/>
        <v>0</v>
      </c>
      <c r="H134" s="42">
        <f t="shared" si="23"/>
        <v>0</v>
      </c>
      <c r="I134" s="42">
        <f t="shared" si="24"/>
        <v>0</v>
      </c>
      <c r="J134" s="42">
        <f t="shared" si="25"/>
        <v>0</v>
      </c>
      <c r="K134" s="42">
        <f t="shared" si="17"/>
        <v>0.13953489404876032</v>
      </c>
      <c r="L134" s="42">
        <f t="shared" si="26"/>
        <v>0.01946998665719877</v>
      </c>
      <c r="M134" s="42">
        <f t="shared" si="18"/>
        <v>21.848333287075036</v>
      </c>
      <c r="N134" s="42">
        <f t="shared" si="19"/>
        <v>97.97697765195376</v>
      </c>
      <c r="O134" s="42">
        <f t="shared" si="20"/>
        <v>25.770712892956126</v>
      </c>
      <c r="P134" s="31">
        <f t="shared" si="27"/>
        <v>-0.13953489404876032</v>
      </c>
      <c r="Q134" s="31"/>
      <c r="R134" s="31"/>
      <c r="S134" s="31"/>
      <c r="T134" s="31"/>
    </row>
    <row r="135" spans="1:20" ht="12.75">
      <c r="A135" s="91"/>
      <c r="B135" s="91"/>
      <c r="C135" s="31"/>
      <c r="D135" s="90">
        <f t="shared" si="29"/>
        <v>0</v>
      </c>
      <c r="E135" s="90">
        <f t="shared" si="29"/>
        <v>0</v>
      </c>
      <c r="F135" s="42">
        <f t="shared" si="21"/>
        <v>0</v>
      </c>
      <c r="G135" s="42">
        <f t="shared" si="22"/>
        <v>0</v>
      </c>
      <c r="H135" s="42">
        <f t="shared" si="23"/>
        <v>0</v>
      </c>
      <c r="I135" s="42">
        <f t="shared" si="24"/>
        <v>0</v>
      </c>
      <c r="J135" s="42">
        <f t="shared" si="25"/>
        <v>0</v>
      </c>
      <c r="K135" s="42">
        <f t="shared" si="17"/>
        <v>0.13953489404876032</v>
      </c>
      <c r="L135" s="42">
        <f t="shared" si="26"/>
        <v>0.01946998665719877</v>
      </c>
      <c r="M135" s="42">
        <f t="shared" si="18"/>
        <v>21.848333287075036</v>
      </c>
      <c r="N135" s="42">
        <f t="shared" si="19"/>
        <v>97.97697765195376</v>
      </c>
      <c r="O135" s="42">
        <f t="shared" si="20"/>
        <v>25.770712892956126</v>
      </c>
      <c r="P135" s="31">
        <f t="shared" si="27"/>
        <v>-0.13953489404876032</v>
      </c>
      <c r="Q135" s="31"/>
      <c r="R135" s="31"/>
      <c r="S135" s="31"/>
      <c r="T135" s="31"/>
    </row>
    <row r="136" spans="1:20" ht="12.75">
      <c r="A136" s="91"/>
      <c r="B136" s="91"/>
      <c r="C136" s="31"/>
      <c r="D136" s="90">
        <f t="shared" si="29"/>
        <v>0</v>
      </c>
      <c r="E136" s="90">
        <f t="shared" si="29"/>
        <v>0</v>
      </c>
      <c r="F136" s="42">
        <f t="shared" si="21"/>
        <v>0</v>
      </c>
      <c r="G136" s="42">
        <f t="shared" si="22"/>
        <v>0</v>
      </c>
      <c r="H136" s="42">
        <f t="shared" si="23"/>
        <v>0</v>
      </c>
      <c r="I136" s="42">
        <f t="shared" si="24"/>
        <v>0</v>
      </c>
      <c r="J136" s="42">
        <f t="shared" si="25"/>
        <v>0</v>
      </c>
      <c r="K136" s="42">
        <f t="shared" si="17"/>
        <v>0.13953489404876032</v>
      </c>
      <c r="L136" s="42">
        <f t="shared" si="26"/>
        <v>0.01946998665719877</v>
      </c>
      <c r="M136" s="42">
        <f t="shared" si="18"/>
        <v>21.848333287075036</v>
      </c>
      <c r="N136" s="42">
        <f t="shared" si="19"/>
        <v>97.97697765195376</v>
      </c>
      <c r="O136" s="42">
        <f t="shared" si="20"/>
        <v>25.770712892956126</v>
      </c>
      <c r="P136" s="31">
        <f t="shared" si="27"/>
        <v>-0.13953489404876032</v>
      </c>
      <c r="Q136" s="31"/>
      <c r="R136" s="31"/>
      <c r="S136" s="31"/>
      <c r="T136" s="31"/>
    </row>
    <row r="137" spans="1:20" ht="12.75">
      <c r="A137" s="91"/>
      <c r="B137" s="91"/>
      <c r="C137" s="31"/>
      <c r="D137" s="90">
        <f t="shared" si="29"/>
        <v>0</v>
      </c>
      <c r="E137" s="90">
        <f t="shared" si="29"/>
        <v>0</v>
      </c>
      <c r="F137" s="42">
        <f t="shared" si="21"/>
        <v>0</v>
      </c>
      <c r="G137" s="42">
        <f t="shared" si="22"/>
        <v>0</v>
      </c>
      <c r="H137" s="42">
        <f t="shared" si="23"/>
        <v>0</v>
      </c>
      <c r="I137" s="42">
        <f t="shared" si="24"/>
        <v>0</v>
      </c>
      <c r="J137" s="42">
        <f t="shared" si="25"/>
        <v>0</v>
      </c>
      <c r="K137" s="42">
        <f t="shared" si="17"/>
        <v>0.13953489404876032</v>
      </c>
      <c r="L137" s="42">
        <f t="shared" si="26"/>
        <v>0.01946998665719877</v>
      </c>
      <c r="M137" s="42">
        <f t="shared" si="18"/>
        <v>21.848333287075036</v>
      </c>
      <c r="N137" s="42">
        <f t="shared" si="19"/>
        <v>97.97697765195376</v>
      </c>
      <c r="O137" s="42">
        <f t="shared" si="20"/>
        <v>25.770712892956126</v>
      </c>
      <c r="P137" s="31">
        <f t="shared" si="27"/>
        <v>-0.13953489404876032</v>
      </c>
      <c r="Q137" s="31"/>
      <c r="R137" s="31"/>
      <c r="S137" s="31"/>
      <c r="T137" s="31"/>
    </row>
    <row r="138" spans="1:20" ht="12.75">
      <c r="A138" s="91"/>
      <c r="B138" s="91"/>
      <c r="C138" s="31"/>
      <c r="D138" s="90">
        <f t="shared" si="29"/>
        <v>0</v>
      </c>
      <c r="E138" s="90">
        <f t="shared" si="29"/>
        <v>0</v>
      </c>
      <c r="F138" s="42">
        <f t="shared" si="21"/>
        <v>0</v>
      </c>
      <c r="G138" s="42">
        <f t="shared" si="22"/>
        <v>0</v>
      </c>
      <c r="H138" s="42">
        <f t="shared" si="23"/>
        <v>0</v>
      </c>
      <c r="I138" s="42">
        <f t="shared" si="24"/>
        <v>0</v>
      </c>
      <c r="J138" s="42">
        <f t="shared" si="25"/>
        <v>0</v>
      </c>
      <c r="K138" s="42">
        <f t="shared" si="17"/>
        <v>0.13953489404876032</v>
      </c>
      <c r="L138" s="42">
        <f t="shared" si="26"/>
        <v>0.01946998665719877</v>
      </c>
      <c r="M138" s="42">
        <f t="shared" si="18"/>
        <v>21.848333287075036</v>
      </c>
      <c r="N138" s="42">
        <f t="shared" si="19"/>
        <v>97.97697765195376</v>
      </c>
      <c r="O138" s="42">
        <f t="shared" si="20"/>
        <v>25.770712892956126</v>
      </c>
      <c r="P138" s="31">
        <f t="shared" si="27"/>
        <v>-0.13953489404876032</v>
      </c>
      <c r="Q138" s="31"/>
      <c r="R138" s="31"/>
      <c r="S138" s="31"/>
      <c r="T138" s="31"/>
    </row>
    <row r="139" spans="1:20" ht="12.75">
      <c r="A139" s="91"/>
      <c r="B139" s="91"/>
      <c r="C139" s="31"/>
      <c r="D139" s="90">
        <f t="shared" si="29"/>
        <v>0</v>
      </c>
      <c r="E139" s="90">
        <f t="shared" si="29"/>
        <v>0</v>
      </c>
      <c r="F139" s="42">
        <f t="shared" si="21"/>
        <v>0</v>
      </c>
      <c r="G139" s="42">
        <f t="shared" si="22"/>
        <v>0</v>
      </c>
      <c r="H139" s="42">
        <f t="shared" si="23"/>
        <v>0</v>
      </c>
      <c r="I139" s="42">
        <f t="shared" si="24"/>
        <v>0</v>
      </c>
      <c r="J139" s="42">
        <f t="shared" si="25"/>
        <v>0</v>
      </c>
      <c r="K139" s="42">
        <f t="shared" si="17"/>
        <v>0.13953489404876032</v>
      </c>
      <c r="L139" s="42">
        <f t="shared" si="26"/>
        <v>0.01946998665719877</v>
      </c>
      <c r="M139" s="42">
        <f t="shared" si="18"/>
        <v>21.848333287075036</v>
      </c>
      <c r="N139" s="42">
        <f t="shared" si="19"/>
        <v>97.97697765195376</v>
      </c>
      <c r="O139" s="42">
        <f t="shared" si="20"/>
        <v>25.770712892956126</v>
      </c>
      <c r="P139" s="31">
        <f t="shared" si="27"/>
        <v>-0.13953489404876032</v>
      </c>
      <c r="Q139" s="31"/>
      <c r="R139" s="31"/>
      <c r="S139" s="31"/>
      <c r="T139" s="31"/>
    </row>
    <row r="140" spans="1:20" ht="12.75">
      <c r="A140" s="91"/>
      <c r="B140" s="91"/>
      <c r="C140" s="31"/>
      <c r="D140" s="90">
        <f t="shared" si="29"/>
        <v>0</v>
      </c>
      <c r="E140" s="90">
        <f t="shared" si="29"/>
        <v>0</v>
      </c>
      <c r="F140" s="42">
        <f t="shared" si="21"/>
        <v>0</v>
      </c>
      <c r="G140" s="42">
        <f t="shared" si="22"/>
        <v>0</v>
      </c>
      <c r="H140" s="42">
        <f t="shared" si="23"/>
        <v>0</v>
      </c>
      <c r="I140" s="42">
        <f t="shared" si="24"/>
        <v>0</v>
      </c>
      <c r="J140" s="42">
        <f t="shared" si="25"/>
        <v>0</v>
      </c>
      <c r="K140" s="42">
        <f t="shared" si="17"/>
        <v>0.13953489404876032</v>
      </c>
      <c r="L140" s="42">
        <f t="shared" si="26"/>
        <v>0.01946998665719877</v>
      </c>
      <c r="M140" s="42">
        <f t="shared" si="18"/>
        <v>21.848333287075036</v>
      </c>
      <c r="N140" s="42">
        <f t="shared" si="19"/>
        <v>97.97697765195376</v>
      </c>
      <c r="O140" s="42">
        <f t="shared" si="20"/>
        <v>25.770712892956126</v>
      </c>
      <c r="P140" s="31">
        <f t="shared" si="27"/>
        <v>-0.13953489404876032</v>
      </c>
      <c r="Q140" s="31"/>
      <c r="R140" s="31"/>
      <c r="S140" s="31"/>
      <c r="T140" s="31"/>
    </row>
    <row r="141" spans="1:20" ht="12.75">
      <c r="A141" s="91"/>
      <c r="B141" s="91"/>
      <c r="C141" s="31"/>
      <c r="D141" s="90">
        <f t="shared" si="29"/>
        <v>0</v>
      </c>
      <c r="E141" s="90">
        <f t="shared" si="29"/>
        <v>0</v>
      </c>
      <c r="F141" s="42">
        <f t="shared" si="21"/>
        <v>0</v>
      </c>
      <c r="G141" s="42">
        <f t="shared" si="22"/>
        <v>0</v>
      </c>
      <c r="H141" s="42">
        <f t="shared" si="23"/>
        <v>0</v>
      </c>
      <c r="I141" s="42">
        <f t="shared" si="24"/>
        <v>0</v>
      </c>
      <c r="J141" s="42">
        <f t="shared" si="25"/>
        <v>0</v>
      </c>
      <c r="K141" s="42">
        <f t="shared" si="17"/>
        <v>0.13953489404876032</v>
      </c>
      <c r="L141" s="42">
        <f t="shared" si="26"/>
        <v>0.01946998665719877</v>
      </c>
      <c r="M141" s="42">
        <f t="shared" si="18"/>
        <v>21.848333287075036</v>
      </c>
      <c r="N141" s="42">
        <f t="shared" si="19"/>
        <v>97.97697765195376</v>
      </c>
      <c r="O141" s="42">
        <f t="shared" si="20"/>
        <v>25.770712892956126</v>
      </c>
      <c r="P141" s="31">
        <f t="shared" si="27"/>
        <v>-0.13953489404876032</v>
      </c>
      <c r="Q141" s="31"/>
      <c r="R141" s="31"/>
      <c r="S141" s="31"/>
      <c r="T141" s="31"/>
    </row>
    <row r="142" spans="1:20" ht="12.75">
      <c r="A142" s="91"/>
      <c r="B142" s="91"/>
      <c r="C142" s="31"/>
      <c r="D142" s="90">
        <f t="shared" si="29"/>
        <v>0</v>
      </c>
      <c r="E142" s="90">
        <f t="shared" si="29"/>
        <v>0</v>
      </c>
      <c r="F142" s="42">
        <f t="shared" si="21"/>
        <v>0</v>
      </c>
      <c r="G142" s="42">
        <f t="shared" si="22"/>
        <v>0</v>
      </c>
      <c r="H142" s="42">
        <f t="shared" si="23"/>
        <v>0</v>
      </c>
      <c r="I142" s="42">
        <f t="shared" si="24"/>
        <v>0</v>
      </c>
      <c r="J142" s="42">
        <f t="shared" si="25"/>
        <v>0</v>
      </c>
      <c r="K142" s="42">
        <f t="shared" si="17"/>
        <v>0.13953489404876032</v>
      </c>
      <c r="L142" s="42">
        <f t="shared" si="26"/>
        <v>0.01946998665719877</v>
      </c>
      <c r="M142" s="42">
        <f t="shared" si="18"/>
        <v>21.848333287075036</v>
      </c>
      <c r="N142" s="42">
        <f t="shared" si="19"/>
        <v>97.97697765195376</v>
      </c>
      <c r="O142" s="42">
        <f t="shared" si="20"/>
        <v>25.770712892956126</v>
      </c>
      <c r="P142" s="31">
        <f t="shared" si="27"/>
        <v>-0.13953489404876032</v>
      </c>
      <c r="Q142" s="31"/>
      <c r="R142" s="31"/>
      <c r="S142" s="31"/>
      <c r="T142" s="31"/>
    </row>
    <row r="143" spans="1:20" ht="12.75">
      <c r="A143" s="91"/>
      <c r="B143" s="91"/>
      <c r="C143" s="31"/>
      <c r="D143" s="90">
        <f t="shared" si="29"/>
        <v>0</v>
      </c>
      <c r="E143" s="90">
        <f t="shared" si="29"/>
        <v>0</v>
      </c>
      <c r="F143" s="42">
        <f t="shared" si="21"/>
        <v>0</v>
      </c>
      <c r="G143" s="42">
        <f t="shared" si="22"/>
        <v>0</v>
      </c>
      <c r="H143" s="42">
        <f t="shared" si="23"/>
        <v>0</v>
      </c>
      <c r="I143" s="42">
        <f t="shared" si="24"/>
        <v>0</v>
      </c>
      <c r="J143" s="42">
        <f t="shared" si="25"/>
        <v>0</v>
      </c>
      <c r="K143" s="42">
        <f t="shared" si="17"/>
        <v>0.13953489404876032</v>
      </c>
      <c r="L143" s="42">
        <f t="shared" si="26"/>
        <v>0.01946998665719877</v>
      </c>
      <c r="M143" s="42">
        <f t="shared" si="18"/>
        <v>21.848333287075036</v>
      </c>
      <c r="N143" s="42">
        <f t="shared" si="19"/>
        <v>97.97697765195376</v>
      </c>
      <c r="O143" s="42">
        <f t="shared" si="20"/>
        <v>25.770712892956126</v>
      </c>
      <c r="P143" s="31">
        <f t="shared" si="27"/>
        <v>-0.13953489404876032</v>
      </c>
      <c r="Q143" s="31"/>
      <c r="R143" s="31"/>
      <c r="S143" s="31"/>
      <c r="T143" s="31"/>
    </row>
    <row r="144" spans="1:20" ht="12.75">
      <c r="A144" s="91"/>
      <c r="B144" s="91"/>
      <c r="C144" s="31"/>
      <c r="D144" s="90">
        <f t="shared" si="29"/>
        <v>0</v>
      </c>
      <c r="E144" s="90">
        <f t="shared" si="29"/>
        <v>0</v>
      </c>
      <c r="F144" s="42">
        <f t="shared" si="21"/>
        <v>0</v>
      </c>
      <c r="G144" s="42">
        <f t="shared" si="22"/>
        <v>0</v>
      </c>
      <c r="H144" s="42">
        <f t="shared" si="23"/>
        <v>0</v>
      </c>
      <c r="I144" s="42">
        <f t="shared" si="24"/>
        <v>0</v>
      </c>
      <c r="J144" s="42">
        <f t="shared" si="25"/>
        <v>0</v>
      </c>
      <c r="K144" s="42">
        <f t="shared" si="17"/>
        <v>0.13953489404876032</v>
      </c>
      <c r="L144" s="42">
        <f t="shared" si="26"/>
        <v>0.01946998665719877</v>
      </c>
      <c r="M144" s="42">
        <f t="shared" si="18"/>
        <v>21.848333287075036</v>
      </c>
      <c r="N144" s="42">
        <f t="shared" si="19"/>
        <v>97.97697765195376</v>
      </c>
      <c r="O144" s="42">
        <f t="shared" si="20"/>
        <v>25.770712892956126</v>
      </c>
      <c r="P144" s="31">
        <f t="shared" si="27"/>
        <v>-0.13953489404876032</v>
      </c>
      <c r="Q144" s="31"/>
      <c r="R144" s="31"/>
      <c r="S144" s="31"/>
      <c r="T144" s="31"/>
    </row>
    <row r="145" spans="1:20" ht="12.75">
      <c r="A145" s="91"/>
      <c r="B145" s="91"/>
      <c r="C145" s="31"/>
      <c r="D145" s="90">
        <f t="shared" si="29"/>
        <v>0</v>
      </c>
      <c r="E145" s="90">
        <f t="shared" si="29"/>
        <v>0</v>
      </c>
      <c r="F145" s="42">
        <f t="shared" si="21"/>
        <v>0</v>
      </c>
      <c r="G145" s="42">
        <f t="shared" si="22"/>
        <v>0</v>
      </c>
      <c r="H145" s="42">
        <f t="shared" si="23"/>
        <v>0</v>
      </c>
      <c r="I145" s="42">
        <f t="shared" si="24"/>
        <v>0</v>
      </c>
      <c r="J145" s="42">
        <f t="shared" si="25"/>
        <v>0</v>
      </c>
      <c r="K145" s="42">
        <f t="shared" si="17"/>
        <v>0.13953489404876032</v>
      </c>
      <c r="L145" s="42">
        <f t="shared" si="26"/>
        <v>0.01946998665719877</v>
      </c>
      <c r="M145" s="42">
        <f t="shared" si="18"/>
        <v>21.848333287075036</v>
      </c>
      <c r="N145" s="42">
        <f t="shared" si="19"/>
        <v>97.97697765195376</v>
      </c>
      <c r="O145" s="42">
        <f t="shared" si="20"/>
        <v>25.770712892956126</v>
      </c>
      <c r="P145" s="31">
        <f t="shared" si="27"/>
        <v>-0.13953489404876032</v>
      </c>
      <c r="Q145" s="31"/>
      <c r="R145" s="31"/>
      <c r="S145" s="31"/>
      <c r="T145" s="31"/>
    </row>
    <row r="146" spans="1:20" ht="12.75">
      <c r="A146" s="91"/>
      <c r="B146" s="91"/>
      <c r="C146" s="31"/>
      <c r="D146" s="90">
        <f t="shared" si="29"/>
        <v>0</v>
      </c>
      <c r="E146" s="90">
        <f t="shared" si="29"/>
        <v>0</v>
      </c>
      <c r="F146" s="42">
        <f t="shared" si="21"/>
        <v>0</v>
      </c>
      <c r="G146" s="42">
        <f t="shared" si="22"/>
        <v>0</v>
      </c>
      <c r="H146" s="42">
        <f t="shared" si="23"/>
        <v>0</v>
      </c>
      <c r="I146" s="42">
        <f t="shared" si="24"/>
        <v>0</v>
      </c>
      <c r="J146" s="42">
        <f t="shared" si="25"/>
        <v>0</v>
      </c>
      <c r="K146" s="42">
        <f t="shared" si="17"/>
        <v>0.13953489404876032</v>
      </c>
      <c r="L146" s="42">
        <f t="shared" si="26"/>
        <v>0.01946998665719877</v>
      </c>
      <c r="M146" s="42">
        <f t="shared" si="18"/>
        <v>21.848333287075036</v>
      </c>
      <c r="N146" s="42">
        <f t="shared" si="19"/>
        <v>97.97697765195376</v>
      </c>
      <c r="O146" s="42">
        <f t="shared" si="20"/>
        <v>25.770712892956126</v>
      </c>
      <c r="P146" s="31">
        <f t="shared" si="27"/>
        <v>-0.13953489404876032</v>
      </c>
      <c r="Q146" s="31"/>
      <c r="R146" s="31"/>
      <c r="S146" s="31"/>
      <c r="T146" s="31"/>
    </row>
    <row r="147" spans="1:20" ht="12.75">
      <c r="A147" s="91"/>
      <c r="B147" s="91"/>
      <c r="C147" s="31"/>
      <c r="D147" s="90">
        <f t="shared" si="29"/>
        <v>0</v>
      </c>
      <c r="E147" s="90">
        <f t="shared" si="29"/>
        <v>0</v>
      </c>
      <c r="F147" s="42">
        <f t="shared" si="21"/>
        <v>0</v>
      </c>
      <c r="G147" s="42">
        <f t="shared" si="22"/>
        <v>0</v>
      </c>
      <c r="H147" s="42">
        <f t="shared" si="23"/>
        <v>0</v>
      </c>
      <c r="I147" s="42">
        <f t="shared" si="24"/>
        <v>0</v>
      </c>
      <c r="J147" s="42">
        <f t="shared" si="25"/>
        <v>0</v>
      </c>
      <c r="K147" s="42">
        <f t="shared" si="17"/>
        <v>0.13953489404876032</v>
      </c>
      <c r="L147" s="42">
        <f t="shared" si="26"/>
        <v>0.01946998665719877</v>
      </c>
      <c r="M147" s="42">
        <f t="shared" si="18"/>
        <v>21.848333287075036</v>
      </c>
      <c r="N147" s="42">
        <f t="shared" si="19"/>
        <v>97.97697765195376</v>
      </c>
      <c r="O147" s="42">
        <f t="shared" si="20"/>
        <v>25.770712892956126</v>
      </c>
      <c r="P147" s="31">
        <f t="shared" si="27"/>
        <v>-0.13953489404876032</v>
      </c>
      <c r="Q147" s="31"/>
      <c r="R147" s="31"/>
      <c r="S147" s="31"/>
      <c r="T147" s="31"/>
    </row>
    <row r="148" spans="1:20" ht="12.75">
      <c r="A148" s="91"/>
      <c r="B148" s="91"/>
      <c r="C148" s="31"/>
      <c r="D148" s="90">
        <f t="shared" si="29"/>
        <v>0</v>
      </c>
      <c r="E148" s="90">
        <f t="shared" si="29"/>
        <v>0</v>
      </c>
      <c r="F148" s="42">
        <f t="shared" si="21"/>
        <v>0</v>
      </c>
      <c r="G148" s="42">
        <f t="shared" si="22"/>
        <v>0</v>
      </c>
      <c r="H148" s="42">
        <f t="shared" si="23"/>
        <v>0</v>
      </c>
      <c r="I148" s="42">
        <f t="shared" si="24"/>
        <v>0</v>
      </c>
      <c r="J148" s="42">
        <f t="shared" si="25"/>
        <v>0</v>
      </c>
      <c r="K148" s="42">
        <f t="shared" si="17"/>
        <v>0.13953489404876032</v>
      </c>
      <c r="L148" s="42">
        <f t="shared" si="26"/>
        <v>0.01946998665719877</v>
      </c>
      <c r="M148" s="42">
        <f t="shared" si="18"/>
        <v>21.848333287075036</v>
      </c>
      <c r="N148" s="42">
        <f t="shared" si="19"/>
        <v>97.97697765195376</v>
      </c>
      <c r="O148" s="42">
        <f t="shared" si="20"/>
        <v>25.770712892956126</v>
      </c>
      <c r="P148" s="31">
        <f t="shared" si="27"/>
        <v>-0.13953489404876032</v>
      </c>
      <c r="Q148" s="31"/>
      <c r="R148" s="31"/>
      <c r="S148" s="31"/>
      <c r="T148" s="31"/>
    </row>
    <row r="149" spans="1:20" ht="12.75">
      <c r="A149" s="91"/>
      <c r="B149" s="91"/>
      <c r="C149" s="31"/>
      <c r="D149" s="90">
        <f t="shared" si="29"/>
        <v>0</v>
      </c>
      <c r="E149" s="90">
        <f t="shared" si="29"/>
        <v>0</v>
      </c>
      <c r="F149" s="42">
        <f t="shared" si="21"/>
        <v>0</v>
      </c>
      <c r="G149" s="42">
        <f t="shared" si="22"/>
        <v>0</v>
      </c>
      <c r="H149" s="42">
        <f t="shared" si="23"/>
        <v>0</v>
      </c>
      <c r="I149" s="42">
        <f t="shared" si="24"/>
        <v>0</v>
      </c>
      <c r="J149" s="42">
        <f t="shared" si="25"/>
        <v>0</v>
      </c>
      <c r="K149" s="42">
        <f aca="true" t="shared" si="30" ref="K149:K212">+E$4+E$5*D149+E$6*D149^2</f>
        <v>0.13953489404876032</v>
      </c>
      <c r="L149" s="42">
        <f t="shared" si="26"/>
        <v>0.01946998665719877</v>
      </c>
      <c r="M149" s="42">
        <f aca="true" t="shared" si="31" ref="M149:M212">(M$1-M$2*D149+M$3*F149)^2</f>
        <v>21.848333287075036</v>
      </c>
      <c r="N149" s="42">
        <f aca="true" t="shared" si="32" ref="N149:N212">(-M$2+M$4*D149-M$5*F149)^2</f>
        <v>97.97697765195376</v>
      </c>
      <c r="O149" s="42">
        <f aca="true" t="shared" si="33" ref="O149:O212">+(M$3-D149*M$5+F149*M$6)^2</f>
        <v>25.770712892956126</v>
      </c>
      <c r="P149" s="31">
        <f t="shared" si="27"/>
        <v>-0.13953489404876032</v>
      </c>
      <c r="Q149" s="31"/>
      <c r="R149" s="31"/>
      <c r="S149" s="31"/>
      <c r="T149" s="31"/>
    </row>
    <row r="150" spans="1:20" ht="12.75">
      <c r="A150" s="91"/>
      <c r="B150" s="91"/>
      <c r="C150" s="31"/>
      <c r="D150" s="90">
        <f t="shared" si="29"/>
        <v>0</v>
      </c>
      <c r="E150" s="90">
        <f t="shared" si="29"/>
        <v>0</v>
      </c>
      <c r="F150" s="42">
        <f aca="true" t="shared" si="34" ref="F150:F213">D150*D150</f>
        <v>0</v>
      </c>
      <c r="G150" s="42">
        <f aca="true" t="shared" si="35" ref="G150:G213">D150*F150</f>
        <v>0</v>
      </c>
      <c r="H150" s="42">
        <f aca="true" t="shared" si="36" ref="H150:H213">F150*F150</f>
        <v>0</v>
      </c>
      <c r="I150" s="42">
        <f aca="true" t="shared" si="37" ref="I150:I213">E150*D150</f>
        <v>0</v>
      </c>
      <c r="J150" s="42">
        <f aca="true" t="shared" si="38" ref="J150:J213">I150*D150</f>
        <v>0</v>
      </c>
      <c r="K150" s="42">
        <f t="shared" si="30"/>
        <v>0.13953489404876032</v>
      </c>
      <c r="L150" s="42">
        <f aca="true" t="shared" si="39" ref="L150:L213">+(K150-E150)^2</f>
        <v>0.01946998665719877</v>
      </c>
      <c r="M150" s="42">
        <f t="shared" si="31"/>
        <v>21.848333287075036</v>
      </c>
      <c r="N150" s="42">
        <f t="shared" si="32"/>
        <v>97.97697765195376</v>
      </c>
      <c r="O150" s="42">
        <f t="shared" si="33"/>
        <v>25.770712892956126</v>
      </c>
      <c r="P150" s="31">
        <f aca="true" t="shared" si="40" ref="P150:P213">+E150-K150</f>
        <v>-0.13953489404876032</v>
      </c>
      <c r="Q150" s="31"/>
      <c r="R150" s="31"/>
      <c r="S150" s="31"/>
      <c r="T150" s="31"/>
    </row>
    <row r="151" spans="1:20" ht="12.75">
      <c r="A151" s="91"/>
      <c r="B151" s="91"/>
      <c r="C151" s="31"/>
      <c r="D151" s="90">
        <f t="shared" si="29"/>
        <v>0</v>
      </c>
      <c r="E151" s="90">
        <f t="shared" si="29"/>
        <v>0</v>
      </c>
      <c r="F151" s="42">
        <f t="shared" si="34"/>
        <v>0</v>
      </c>
      <c r="G151" s="42">
        <f t="shared" si="35"/>
        <v>0</v>
      </c>
      <c r="H151" s="42">
        <f t="shared" si="36"/>
        <v>0</v>
      </c>
      <c r="I151" s="42">
        <f t="shared" si="37"/>
        <v>0</v>
      </c>
      <c r="J151" s="42">
        <f t="shared" si="38"/>
        <v>0</v>
      </c>
      <c r="K151" s="42">
        <f t="shared" si="30"/>
        <v>0.13953489404876032</v>
      </c>
      <c r="L151" s="42">
        <f t="shared" si="39"/>
        <v>0.01946998665719877</v>
      </c>
      <c r="M151" s="42">
        <f t="shared" si="31"/>
        <v>21.848333287075036</v>
      </c>
      <c r="N151" s="42">
        <f t="shared" si="32"/>
        <v>97.97697765195376</v>
      </c>
      <c r="O151" s="42">
        <f t="shared" si="33"/>
        <v>25.770712892956126</v>
      </c>
      <c r="P151" s="31">
        <f t="shared" si="40"/>
        <v>-0.13953489404876032</v>
      </c>
      <c r="Q151" s="31"/>
      <c r="R151" s="31"/>
      <c r="S151" s="31"/>
      <c r="T151" s="31"/>
    </row>
    <row r="152" spans="1:20" ht="12.75">
      <c r="A152" s="91"/>
      <c r="B152" s="91"/>
      <c r="C152" s="31"/>
      <c r="D152" s="90">
        <f t="shared" si="29"/>
        <v>0</v>
      </c>
      <c r="E152" s="90">
        <f t="shared" si="29"/>
        <v>0</v>
      </c>
      <c r="F152" s="42">
        <f t="shared" si="34"/>
        <v>0</v>
      </c>
      <c r="G152" s="42">
        <f t="shared" si="35"/>
        <v>0</v>
      </c>
      <c r="H152" s="42">
        <f t="shared" si="36"/>
        <v>0</v>
      </c>
      <c r="I152" s="42">
        <f t="shared" si="37"/>
        <v>0</v>
      </c>
      <c r="J152" s="42">
        <f t="shared" si="38"/>
        <v>0</v>
      </c>
      <c r="K152" s="42">
        <f t="shared" si="30"/>
        <v>0.13953489404876032</v>
      </c>
      <c r="L152" s="42">
        <f t="shared" si="39"/>
        <v>0.01946998665719877</v>
      </c>
      <c r="M152" s="42">
        <f t="shared" si="31"/>
        <v>21.848333287075036</v>
      </c>
      <c r="N152" s="42">
        <f t="shared" si="32"/>
        <v>97.97697765195376</v>
      </c>
      <c r="O152" s="42">
        <f t="shared" si="33"/>
        <v>25.770712892956126</v>
      </c>
      <c r="P152" s="31">
        <f t="shared" si="40"/>
        <v>-0.13953489404876032</v>
      </c>
      <c r="Q152" s="31"/>
      <c r="R152" s="31"/>
      <c r="S152" s="31"/>
      <c r="T152" s="31"/>
    </row>
    <row r="153" spans="1:20" ht="12.75">
      <c r="A153" s="91"/>
      <c r="B153" s="91"/>
      <c r="C153" s="31"/>
      <c r="D153" s="90">
        <f t="shared" si="29"/>
        <v>0</v>
      </c>
      <c r="E153" s="90">
        <f t="shared" si="29"/>
        <v>0</v>
      </c>
      <c r="F153" s="42">
        <f t="shared" si="34"/>
        <v>0</v>
      </c>
      <c r="G153" s="42">
        <f t="shared" si="35"/>
        <v>0</v>
      </c>
      <c r="H153" s="42">
        <f t="shared" si="36"/>
        <v>0</v>
      </c>
      <c r="I153" s="42">
        <f t="shared" si="37"/>
        <v>0</v>
      </c>
      <c r="J153" s="42">
        <f t="shared" si="38"/>
        <v>0</v>
      </c>
      <c r="K153" s="42">
        <f t="shared" si="30"/>
        <v>0.13953489404876032</v>
      </c>
      <c r="L153" s="42">
        <f t="shared" si="39"/>
        <v>0.01946998665719877</v>
      </c>
      <c r="M153" s="42">
        <f t="shared" si="31"/>
        <v>21.848333287075036</v>
      </c>
      <c r="N153" s="42">
        <f t="shared" si="32"/>
        <v>97.97697765195376</v>
      </c>
      <c r="O153" s="42">
        <f t="shared" si="33"/>
        <v>25.770712892956126</v>
      </c>
      <c r="P153" s="31">
        <f t="shared" si="40"/>
        <v>-0.13953489404876032</v>
      </c>
      <c r="Q153" s="31"/>
      <c r="R153" s="31"/>
      <c r="S153" s="31"/>
      <c r="T153" s="31"/>
    </row>
    <row r="154" spans="1:20" ht="12.75">
      <c r="A154" s="91"/>
      <c r="B154" s="91"/>
      <c r="C154" s="31"/>
      <c r="D154" s="90">
        <f t="shared" si="29"/>
        <v>0</v>
      </c>
      <c r="E154" s="90">
        <f t="shared" si="29"/>
        <v>0</v>
      </c>
      <c r="F154" s="42">
        <f t="shared" si="34"/>
        <v>0</v>
      </c>
      <c r="G154" s="42">
        <f t="shared" si="35"/>
        <v>0</v>
      </c>
      <c r="H154" s="42">
        <f t="shared" si="36"/>
        <v>0</v>
      </c>
      <c r="I154" s="42">
        <f t="shared" si="37"/>
        <v>0</v>
      </c>
      <c r="J154" s="42">
        <f t="shared" si="38"/>
        <v>0</v>
      </c>
      <c r="K154" s="42">
        <f t="shared" si="30"/>
        <v>0.13953489404876032</v>
      </c>
      <c r="L154" s="42">
        <f t="shared" si="39"/>
        <v>0.01946998665719877</v>
      </c>
      <c r="M154" s="42">
        <f t="shared" si="31"/>
        <v>21.848333287075036</v>
      </c>
      <c r="N154" s="42">
        <f t="shared" si="32"/>
        <v>97.97697765195376</v>
      </c>
      <c r="O154" s="42">
        <f t="shared" si="33"/>
        <v>25.770712892956126</v>
      </c>
      <c r="P154" s="31">
        <f t="shared" si="40"/>
        <v>-0.13953489404876032</v>
      </c>
      <c r="Q154" s="31"/>
      <c r="R154" s="31"/>
      <c r="S154" s="31"/>
      <c r="T154" s="31"/>
    </row>
    <row r="155" spans="1:20" ht="12.75">
      <c r="A155" s="91"/>
      <c r="B155" s="91"/>
      <c r="C155" s="31"/>
      <c r="D155" s="90">
        <f t="shared" si="29"/>
        <v>0</v>
      </c>
      <c r="E155" s="90">
        <f t="shared" si="29"/>
        <v>0</v>
      </c>
      <c r="F155" s="42">
        <f t="shared" si="34"/>
        <v>0</v>
      </c>
      <c r="G155" s="42">
        <f t="shared" si="35"/>
        <v>0</v>
      </c>
      <c r="H155" s="42">
        <f t="shared" si="36"/>
        <v>0</v>
      </c>
      <c r="I155" s="42">
        <f t="shared" si="37"/>
        <v>0</v>
      </c>
      <c r="J155" s="42">
        <f t="shared" si="38"/>
        <v>0</v>
      </c>
      <c r="K155" s="42">
        <f t="shared" si="30"/>
        <v>0.13953489404876032</v>
      </c>
      <c r="L155" s="42">
        <f t="shared" si="39"/>
        <v>0.01946998665719877</v>
      </c>
      <c r="M155" s="42">
        <f t="shared" si="31"/>
        <v>21.848333287075036</v>
      </c>
      <c r="N155" s="42">
        <f t="shared" si="32"/>
        <v>97.97697765195376</v>
      </c>
      <c r="O155" s="42">
        <f t="shared" si="33"/>
        <v>25.770712892956126</v>
      </c>
      <c r="P155" s="31">
        <f t="shared" si="40"/>
        <v>-0.13953489404876032</v>
      </c>
      <c r="Q155" s="31"/>
      <c r="R155" s="31"/>
      <c r="S155" s="31"/>
      <c r="T155" s="31"/>
    </row>
    <row r="156" spans="1:20" ht="12.75">
      <c r="A156" s="91"/>
      <c r="B156" s="91"/>
      <c r="C156" s="31"/>
      <c r="D156" s="90">
        <f t="shared" si="29"/>
        <v>0</v>
      </c>
      <c r="E156" s="90">
        <f t="shared" si="29"/>
        <v>0</v>
      </c>
      <c r="F156" s="42">
        <f t="shared" si="34"/>
        <v>0</v>
      </c>
      <c r="G156" s="42">
        <f t="shared" si="35"/>
        <v>0</v>
      </c>
      <c r="H156" s="42">
        <f t="shared" si="36"/>
        <v>0</v>
      </c>
      <c r="I156" s="42">
        <f t="shared" si="37"/>
        <v>0</v>
      </c>
      <c r="J156" s="42">
        <f t="shared" si="38"/>
        <v>0</v>
      </c>
      <c r="K156" s="42">
        <f t="shared" si="30"/>
        <v>0.13953489404876032</v>
      </c>
      <c r="L156" s="42">
        <f t="shared" si="39"/>
        <v>0.01946998665719877</v>
      </c>
      <c r="M156" s="42">
        <f t="shared" si="31"/>
        <v>21.848333287075036</v>
      </c>
      <c r="N156" s="42">
        <f t="shared" si="32"/>
        <v>97.97697765195376</v>
      </c>
      <c r="O156" s="42">
        <f t="shared" si="33"/>
        <v>25.770712892956126</v>
      </c>
      <c r="P156" s="31">
        <f t="shared" si="40"/>
        <v>-0.13953489404876032</v>
      </c>
      <c r="Q156" s="31"/>
      <c r="R156" s="31"/>
      <c r="S156" s="31"/>
      <c r="T156" s="31"/>
    </row>
    <row r="157" spans="1:20" ht="12.75">
      <c r="A157" s="91"/>
      <c r="B157" s="91"/>
      <c r="C157" s="31"/>
      <c r="D157" s="90">
        <f t="shared" si="29"/>
        <v>0</v>
      </c>
      <c r="E157" s="90">
        <f t="shared" si="29"/>
        <v>0</v>
      </c>
      <c r="F157" s="42">
        <f t="shared" si="34"/>
        <v>0</v>
      </c>
      <c r="G157" s="42">
        <f t="shared" si="35"/>
        <v>0</v>
      </c>
      <c r="H157" s="42">
        <f t="shared" si="36"/>
        <v>0</v>
      </c>
      <c r="I157" s="42">
        <f t="shared" si="37"/>
        <v>0</v>
      </c>
      <c r="J157" s="42">
        <f t="shared" si="38"/>
        <v>0</v>
      </c>
      <c r="K157" s="42">
        <f t="shared" si="30"/>
        <v>0.13953489404876032</v>
      </c>
      <c r="L157" s="42">
        <f t="shared" si="39"/>
        <v>0.01946998665719877</v>
      </c>
      <c r="M157" s="42">
        <f t="shared" si="31"/>
        <v>21.848333287075036</v>
      </c>
      <c r="N157" s="42">
        <f t="shared" si="32"/>
        <v>97.97697765195376</v>
      </c>
      <c r="O157" s="42">
        <f t="shared" si="33"/>
        <v>25.770712892956126</v>
      </c>
      <c r="P157" s="31">
        <f t="shared" si="40"/>
        <v>-0.13953489404876032</v>
      </c>
      <c r="Q157" s="31"/>
      <c r="R157" s="31"/>
      <c r="S157" s="31"/>
      <c r="T157" s="31"/>
    </row>
    <row r="158" spans="1:20" ht="12.75">
      <c r="A158" s="91"/>
      <c r="B158" s="91"/>
      <c r="C158" s="31"/>
      <c r="D158" s="90">
        <f t="shared" si="29"/>
        <v>0</v>
      </c>
      <c r="E158" s="90">
        <f t="shared" si="29"/>
        <v>0</v>
      </c>
      <c r="F158" s="42">
        <f t="shared" si="34"/>
        <v>0</v>
      </c>
      <c r="G158" s="42">
        <f t="shared" si="35"/>
        <v>0</v>
      </c>
      <c r="H158" s="42">
        <f t="shared" si="36"/>
        <v>0</v>
      </c>
      <c r="I158" s="42">
        <f t="shared" si="37"/>
        <v>0</v>
      </c>
      <c r="J158" s="42">
        <f t="shared" si="38"/>
        <v>0</v>
      </c>
      <c r="K158" s="42">
        <f t="shared" si="30"/>
        <v>0.13953489404876032</v>
      </c>
      <c r="L158" s="42">
        <f t="shared" si="39"/>
        <v>0.01946998665719877</v>
      </c>
      <c r="M158" s="42">
        <f t="shared" si="31"/>
        <v>21.848333287075036</v>
      </c>
      <c r="N158" s="42">
        <f t="shared" si="32"/>
        <v>97.97697765195376</v>
      </c>
      <c r="O158" s="42">
        <f t="shared" si="33"/>
        <v>25.770712892956126</v>
      </c>
      <c r="P158" s="31">
        <f t="shared" si="40"/>
        <v>-0.13953489404876032</v>
      </c>
      <c r="Q158" s="31"/>
      <c r="R158" s="31"/>
      <c r="S158" s="31"/>
      <c r="T158" s="31"/>
    </row>
    <row r="159" spans="1:20" ht="12.75">
      <c r="A159" s="91"/>
      <c r="B159" s="91"/>
      <c r="C159" s="31"/>
      <c r="D159" s="90">
        <f t="shared" si="29"/>
        <v>0</v>
      </c>
      <c r="E159" s="90">
        <f t="shared" si="29"/>
        <v>0</v>
      </c>
      <c r="F159" s="42">
        <f t="shared" si="34"/>
        <v>0</v>
      </c>
      <c r="G159" s="42">
        <f t="shared" si="35"/>
        <v>0</v>
      </c>
      <c r="H159" s="42">
        <f t="shared" si="36"/>
        <v>0</v>
      </c>
      <c r="I159" s="42">
        <f t="shared" si="37"/>
        <v>0</v>
      </c>
      <c r="J159" s="42">
        <f t="shared" si="38"/>
        <v>0</v>
      </c>
      <c r="K159" s="42">
        <f t="shared" si="30"/>
        <v>0.13953489404876032</v>
      </c>
      <c r="L159" s="42">
        <f t="shared" si="39"/>
        <v>0.01946998665719877</v>
      </c>
      <c r="M159" s="42">
        <f t="shared" si="31"/>
        <v>21.848333287075036</v>
      </c>
      <c r="N159" s="42">
        <f t="shared" si="32"/>
        <v>97.97697765195376</v>
      </c>
      <c r="O159" s="42">
        <f t="shared" si="33"/>
        <v>25.770712892956126</v>
      </c>
      <c r="P159" s="31">
        <f t="shared" si="40"/>
        <v>-0.13953489404876032</v>
      </c>
      <c r="Q159" s="31"/>
      <c r="R159" s="31"/>
      <c r="S159" s="31"/>
      <c r="T159" s="31"/>
    </row>
    <row r="160" spans="1:20" ht="12.75">
      <c r="A160" s="91"/>
      <c r="B160" s="91"/>
      <c r="C160" s="31"/>
      <c r="D160" s="90">
        <f t="shared" si="29"/>
        <v>0</v>
      </c>
      <c r="E160" s="90">
        <f t="shared" si="29"/>
        <v>0</v>
      </c>
      <c r="F160" s="42">
        <f t="shared" si="34"/>
        <v>0</v>
      </c>
      <c r="G160" s="42">
        <f t="shared" si="35"/>
        <v>0</v>
      </c>
      <c r="H160" s="42">
        <f t="shared" si="36"/>
        <v>0</v>
      </c>
      <c r="I160" s="42">
        <f t="shared" si="37"/>
        <v>0</v>
      </c>
      <c r="J160" s="42">
        <f t="shared" si="38"/>
        <v>0</v>
      </c>
      <c r="K160" s="42">
        <f t="shared" si="30"/>
        <v>0.13953489404876032</v>
      </c>
      <c r="L160" s="42">
        <f t="shared" si="39"/>
        <v>0.01946998665719877</v>
      </c>
      <c r="M160" s="42">
        <f t="shared" si="31"/>
        <v>21.848333287075036</v>
      </c>
      <c r="N160" s="42">
        <f t="shared" si="32"/>
        <v>97.97697765195376</v>
      </c>
      <c r="O160" s="42">
        <f t="shared" si="33"/>
        <v>25.770712892956126</v>
      </c>
      <c r="P160" s="31">
        <f t="shared" si="40"/>
        <v>-0.13953489404876032</v>
      </c>
      <c r="Q160" s="31"/>
      <c r="R160" s="31"/>
      <c r="S160" s="31"/>
      <c r="T160" s="31"/>
    </row>
    <row r="161" spans="3:20" ht="12.75">
      <c r="C161" s="31"/>
      <c r="D161" s="90">
        <f t="shared" si="29"/>
        <v>0</v>
      </c>
      <c r="E161" s="90">
        <f t="shared" si="29"/>
        <v>0</v>
      </c>
      <c r="F161" s="42">
        <f t="shared" si="34"/>
        <v>0</v>
      </c>
      <c r="G161" s="42">
        <f t="shared" si="35"/>
        <v>0</v>
      </c>
      <c r="H161" s="42">
        <f t="shared" si="36"/>
        <v>0</v>
      </c>
      <c r="I161" s="42">
        <f t="shared" si="37"/>
        <v>0</v>
      </c>
      <c r="J161" s="42">
        <f t="shared" si="38"/>
        <v>0</v>
      </c>
      <c r="K161" s="42">
        <f t="shared" si="30"/>
        <v>0.13953489404876032</v>
      </c>
      <c r="L161" s="42">
        <f t="shared" si="39"/>
        <v>0.01946998665719877</v>
      </c>
      <c r="M161" s="42">
        <f t="shared" si="31"/>
        <v>21.848333287075036</v>
      </c>
      <c r="N161" s="42">
        <f t="shared" si="32"/>
        <v>97.97697765195376</v>
      </c>
      <c r="O161" s="42">
        <f t="shared" si="33"/>
        <v>25.770712892956126</v>
      </c>
      <c r="P161" s="31">
        <f t="shared" si="40"/>
        <v>-0.13953489404876032</v>
      </c>
      <c r="Q161" s="31"/>
      <c r="R161" s="31"/>
      <c r="S161" s="31"/>
      <c r="T161" s="31"/>
    </row>
    <row r="162" spans="3:20" ht="12.75">
      <c r="C162" s="31"/>
      <c r="D162" s="90">
        <f t="shared" si="29"/>
        <v>0</v>
      </c>
      <c r="E162" s="90">
        <f t="shared" si="29"/>
        <v>0</v>
      </c>
      <c r="F162" s="42">
        <f t="shared" si="34"/>
        <v>0</v>
      </c>
      <c r="G162" s="42">
        <f t="shared" si="35"/>
        <v>0</v>
      </c>
      <c r="H162" s="42">
        <f t="shared" si="36"/>
        <v>0</v>
      </c>
      <c r="I162" s="42">
        <f t="shared" si="37"/>
        <v>0</v>
      </c>
      <c r="J162" s="42">
        <f t="shared" si="38"/>
        <v>0</v>
      </c>
      <c r="K162" s="42">
        <f t="shared" si="30"/>
        <v>0.13953489404876032</v>
      </c>
      <c r="L162" s="42">
        <f t="shared" si="39"/>
        <v>0.01946998665719877</v>
      </c>
      <c r="M162" s="42">
        <f t="shared" si="31"/>
        <v>21.848333287075036</v>
      </c>
      <c r="N162" s="42">
        <f t="shared" si="32"/>
        <v>97.97697765195376</v>
      </c>
      <c r="O162" s="42">
        <f t="shared" si="33"/>
        <v>25.770712892956126</v>
      </c>
      <c r="P162" s="31">
        <f t="shared" si="40"/>
        <v>-0.13953489404876032</v>
      </c>
      <c r="Q162" s="31"/>
      <c r="R162" s="31"/>
      <c r="S162" s="31"/>
      <c r="T162" s="31"/>
    </row>
    <row r="163" spans="3:20" ht="12.75">
      <c r="C163" s="31"/>
      <c r="D163" s="90">
        <f t="shared" si="29"/>
        <v>0</v>
      </c>
      <c r="E163" s="90">
        <f t="shared" si="29"/>
        <v>0</v>
      </c>
      <c r="F163" s="42">
        <f t="shared" si="34"/>
        <v>0</v>
      </c>
      <c r="G163" s="42">
        <f t="shared" si="35"/>
        <v>0</v>
      </c>
      <c r="H163" s="42">
        <f t="shared" si="36"/>
        <v>0</v>
      </c>
      <c r="I163" s="42">
        <f t="shared" si="37"/>
        <v>0</v>
      </c>
      <c r="J163" s="42">
        <f t="shared" si="38"/>
        <v>0</v>
      </c>
      <c r="K163" s="42">
        <f t="shared" si="30"/>
        <v>0.13953489404876032</v>
      </c>
      <c r="L163" s="42">
        <f t="shared" si="39"/>
        <v>0.01946998665719877</v>
      </c>
      <c r="M163" s="42">
        <f t="shared" si="31"/>
        <v>21.848333287075036</v>
      </c>
      <c r="N163" s="42">
        <f t="shared" si="32"/>
        <v>97.97697765195376</v>
      </c>
      <c r="O163" s="42">
        <f t="shared" si="33"/>
        <v>25.770712892956126</v>
      </c>
      <c r="P163" s="31">
        <f t="shared" si="40"/>
        <v>-0.13953489404876032</v>
      </c>
      <c r="Q163" s="31"/>
      <c r="R163" s="31"/>
      <c r="S163" s="31"/>
      <c r="T163" s="31"/>
    </row>
    <row r="164" spans="4:16" ht="12.75">
      <c r="D164" s="90">
        <f t="shared" si="29"/>
        <v>0</v>
      </c>
      <c r="E164" s="90">
        <f t="shared" si="29"/>
        <v>0</v>
      </c>
      <c r="F164" s="42">
        <f t="shared" si="34"/>
        <v>0</v>
      </c>
      <c r="G164" s="42">
        <f t="shared" si="35"/>
        <v>0</v>
      </c>
      <c r="H164" s="42">
        <f t="shared" si="36"/>
        <v>0</v>
      </c>
      <c r="I164" s="42">
        <f t="shared" si="37"/>
        <v>0</v>
      </c>
      <c r="J164" s="42">
        <f t="shared" si="38"/>
        <v>0</v>
      </c>
      <c r="K164" s="42">
        <f t="shared" si="30"/>
        <v>0.13953489404876032</v>
      </c>
      <c r="L164" s="42">
        <f t="shared" si="39"/>
        <v>0.01946998665719877</v>
      </c>
      <c r="M164" s="42">
        <f t="shared" si="31"/>
        <v>21.848333287075036</v>
      </c>
      <c r="N164" s="42">
        <f t="shared" si="32"/>
        <v>97.97697765195376</v>
      </c>
      <c r="O164" s="42">
        <f t="shared" si="33"/>
        <v>25.770712892956126</v>
      </c>
      <c r="P164" s="31">
        <f t="shared" si="40"/>
        <v>-0.13953489404876032</v>
      </c>
    </row>
    <row r="165" spans="4:16" ht="12.75">
      <c r="D165" s="90">
        <f t="shared" si="29"/>
        <v>0</v>
      </c>
      <c r="E165" s="90">
        <f t="shared" si="29"/>
        <v>0</v>
      </c>
      <c r="F165" s="42">
        <f t="shared" si="34"/>
        <v>0</v>
      </c>
      <c r="G165" s="42">
        <f t="shared" si="35"/>
        <v>0</v>
      </c>
      <c r="H165" s="42">
        <f t="shared" si="36"/>
        <v>0</v>
      </c>
      <c r="I165" s="42">
        <f t="shared" si="37"/>
        <v>0</v>
      </c>
      <c r="J165" s="42">
        <f t="shared" si="38"/>
        <v>0</v>
      </c>
      <c r="K165" s="42">
        <f t="shared" si="30"/>
        <v>0.13953489404876032</v>
      </c>
      <c r="L165" s="42">
        <f t="shared" si="39"/>
        <v>0.01946998665719877</v>
      </c>
      <c r="M165" s="42">
        <f t="shared" si="31"/>
        <v>21.848333287075036</v>
      </c>
      <c r="N165" s="42">
        <f t="shared" si="32"/>
        <v>97.97697765195376</v>
      </c>
      <c r="O165" s="42">
        <f t="shared" si="33"/>
        <v>25.770712892956126</v>
      </c>
      <c r="P165" s="31">
        <f t="shared" si="40"/>
        <v>-0.13953489404876032</v>
      </c>
    </row>
    <row r="166" spans="4:16" ht="12.75">
      <c r="D166" s="90">
        <f t="shared" si="29"/>
        <v>0</v>
      </c>
      <c r="E166" s="90">
        <f t="shared" si="29"/>
        <v>0</v>
      </c>
      <c r="F166" s="42">
        <f t="shared" si="34"/>
        <v>0</v>
      </c>
      <c r="G166" s="42">
        <f t="shared" si="35"/>
        <v>0</v>
      </c>
      <c r="H166" s="42">
        <f t="shared" si="36"/>
        <v>0</v>
      </c>
      <c r="I166" s="42">
        <f t="shared" si="37"/>
        <v>0</v>
      </c>
      <c r="J166" s="42">
        <f t="shared" si="38"/>
        <v>0</v>
      </c>
      <c r="K166" s="42">
        <f t="shared" si="30"/>
        <v>0.13953489404876032</v>
      </c>
      <c r="L166" s="42">
        <f t="shared" si="39"/>
        <v>0.01946998665719877</v>
      </c>
      <c r="M166" s="42">
        <f t="shared" si="31"/>
        <v>21.848333287075036</v>
      </c>
      <c r="N166" s="42">
        <f t="shared" si="32"/>
        <v>97.97697765195376</v>
      </c>
      <c r="O166" s="42">
        <f t="shared" si="33"/>
        <v>25.770712892956126</v>
      </c>
      <c r="P166" s="31">
        <f t="shared" si="40"/>
        <v>-0.13953489404876032</v>
      </c>
    </row>
    <row r="167" spans="4:16" ht="12.75">
      <c r="D167" s="90">
        <f t="shared" si="29"/>
        <v>0</v>
      </c>
      <c r="E167" s="90">
        <f t="shared" si="29"/>
        <v>0</v>
      </c>
      <c r="F167" s="42">
        <f t="shared" si="34"/>
        <v>0</v>
      </c>
      <c r="G167" s="42">
        <f t="shared" si="35"/>
        <v>0</v>
      </c>
      <c r="H167" s="42">
        <f t="shared" si="36"/>
        <v>0</v>
      </c>
      <c r="I167" s="42">
        <f t="shared" si="37"/>
        <v>0</v>
      </c>
      <c r="J167" s="42">
        <f t="shared" si="38"/>
        <v>0</v>
      </c>
      <c r="K167" s="42">
        <f t="shared" si="30"/>
        <v>0.13953489404876032</v>
      </c>
      <c r="L167" s="42">
        <f t="shared" si="39"/>
        <v>0.01946998665719877</v>
      </c>
      <c r="M167" s="42">
        <f t="shared" si="31"/>
        <v>21.848333287075036</v>
      </c>
      <c r="N167" s="42">
        <f t="shared" si="32"/>
        <v>97.97697765195376</v>
      </c>
      <c r="O167" s="42">
        <f t="shared" si="33"/>
        <v>25.770712892956126</v>
      </c>
      <c r="P167" s="31">
        <f t="shared" si="40"/>
        <v>-0.13953489404876032</v>
      </c>
    </row>
    <row r="168" spans="4:16" ht="12.75">
      <c r="D168" s="90">
        <f t="shared" si="29"/>
        <v>0</v>
      </c>
      <c r="E168" s="90">
        <f t="shared" si="29"/>
        <v>0</v>
      </c>
      <c r="F168" s="42">
        <f t="shared" si="34"/>
        <v>0</v>
      </c>
      <c r="G168" s="42">
        <f t="shared" si="35"/>
        <v>0</v>
      </c>
      <c r="H168" s="42">
        <f t="shared" si="36"/>
        <v>0</v>
      </c>
      <c r="I168" s="42">
        <f t="shared" si="37"/>
        <v>0</v>
      </c>
      <c r="J168" s="42">
        <f t="shared" si="38"/>
        <v>0</v>
      </c>
      <c r="K168" s="42">
        <f t="shared" si="30"/>
        <v>0.13953489404876032</v>
      </c>
      <c r="L168" s="42">
        <f t="shared" si="39"/>
        <v>0.01946998665719877</v>
      </c>
      <c r="M168" s="42">
        <f t="shared" si="31"/>
        <v>21.848333287075036</v>
      </c>
      <c r="N168" s="42">
        <f t="shared" si="32"/>
        <v>97.97697765195376</v>
      </c>
      <c r="O168" s="42">
        <f t="shared" si="33"/>
        <v>25.770712892956126</v>
      </c>
      <c r="P168" s="31">
        <f t="shared" si="40"/>
        <v>-0.13953489404876032</v>
      </c>
    </row>
    <row r="169" spans="4:16" ht="12.75">
      <c r="D169" s="90">
        <f t="shared" si="29"/>
        <v>0</v>
      </c>
      <c r="E169" s="90">
        <f t="shared" si="29"/>
        <v>0</v>
      </c>
      <c r="F169" s="42">
        <f t="shared" si="34"/>
        <v>0</v>
      </c>
      <c r="G169" s="42">
        <f t="shared" si="35"/>
        <v>0</v>
      </c>
      <c r="H169" s="42">
        <f t="shared" si="36"/>
        <v>0</v>
      </c>
      <c r="I169" s="42">
        <f t="shared" si="37"/>
        <v>0</v>
      </c>
      <c r="J169" s="42">
        <f t="shared" si="38"/>
        <v>0</v>
      </c>
      <c r="K169" s="42">
        <f t="shared" si="30"/>
        <v>0.13953489404876032</v>
      </c>
      <c r="L169" s="42">
        <f t="shared" si="39"/>
        <v>0.01946998665719877</v>
      </c>
      <c r="M169" s="42">
        <f t="shared" si="31"/>
        <v>21.848333287075036</v>
      </c>
      <c r="N169" s="42">
        <f t="shared" si="32"/>
        <v>97.97697765195376</v>
      </c>
      <c r="O169" s="42">
        <f t="shared" si="33"/>
        <v>25.770712892956126</v>
      </c>
      <c r="P169" s="31">
        <f t="shared" si="40"/>
        <v>-0.13953489404876032</v>
      </c>
    </row>
    <row r="170" spans="4:16" ht="12.75">
      <c r="D170" s="90">
        <f t="shared" si="29"/>
        <v>0</v>
      </c>
      <c r="E170" s="90">
        <f t="shared" si="29"/>
        <v>0</v>
      </c>
      <c r="F170" s="42">
        <f t="shared" si="34"/>
        <v>0</v>
      </c>
      <c r="G170" s="42">
        <f t="shared" si="35"/>
        <v>0</v>
      </c>
      <c r="H170" s="42">
        <f t="shared" si="36"/>
        <v>0</v>
      </c>
      <c r="I170" s="42">
        <f t="shared" si="37"/>
        <v>0</v>
      </c>
      <c r="J170" s="42">
        <f t="shared" si="38"/>
        <v>0</v>
      </c>
      <c r="K170" s="42">
        <f t="shared" si="30"/>
        <v>0.13953489404876032</v>
      </c>
      <c r="L170" s="42">
        <f t="shared" si="39"/>
        <v>0.01946998665719877</v>
      </c>
      <c r="M170" s="42">
        <f t="shared" si="31"/>
        <v>21.848333287075036</v>
      </c>
      <c r="N170" s="42">
        <f t="shared" si="32"/>
        <v>97.97697765195376</v>
      </c>
      <c r="O170" s="42">
        <f t="shared" si="33"/>
        <v>25.770712892956126</v>
      </c>
      <c r="P170" s="31">
        <f t="shared" si="40"/>
        <v>-0.13953489404876032</v>
      </c>
    </row>
    <row r="171" spans="4:16" ht="12.75">
      <c r="D171" s="90">
        <f t="shared" si="29"/>
        <v>0</v>
      </c>
      <c r="E171" s="90">
        <f t="shared" si="29"/>
        <v>0</v>
      </c>
      <c r="F171" s="42">
        <f t="shared" si="34"/>
        <v>0</v>
      </c>
      <c r="G171" s="42">
        <f t="shared" si="35"/>
        <v>0</v>
      </c>
      <c r="H171" s="42">
        <f t="shared" si="36"/>
        <v>0</v>
      </c>
      <c r="I171" s="42">
        <f t="shared" si="37"/>
        <v>0</v>
      </c>
      <c r="J171" s="42">
        <f t="shared" si="38"/>
        <v>0</v>
      </c>
      <c r="K171" s="42">
        <f t="shared" si="30"/>
        <v>0.13953489404876032</v>
      </c>
      <c r="L171" s="42">
        <f t="shared" si="39"/>
        <v>0.01946998665719877</v>
      </c>
      <c r="M171" s="42">
        <f t="shared" si="31"/>
        <v>21.848333287075036</v>
      </c>
      <c r="N171" s="42">
        <f t="shared" si="32"/>
        <v>97.97697765195376</v>
      </c>
      <c r="O171" s="42">
        <f t="shared" si="33"/>
        <v>25.770712892956126</v>
      </c>
      <c r="P171" s="31">
        <f t="shared" si="40"/>
        <v>-0.13953489404876032</v>
      </c>
    </row>
    <row r="172" spans="4:16" ht="12.75">
      <c r="D172" s="90">
        <f t="shared" si="29"/>
        <v>0</v>
      </c>
      <c r="E172" s="90">
        <f t="shared" si="29"/>
        <v>0</v>
      </c>
      <c r="F172" s="42">
        <f t="shared" si="34"/>
        <v>0</v>
      </c>
      <c r="G172" s="42">
        <f t="shared" si="35"/>
        <v>0</v>
      </c>
      <c r="H172" s="42">
        <f t="shared" si="36"/>
        <v>0</v>
      </c>
      <c r="I172" s="42">
        <f t="shared" si="37"/>
        <v>0</v>
      </c>
      <c r="J172" s="42">
        <f t="shared" si="38"/>
        <v>0</v>
      </c>
      <c r="K172" s="42">
        <f t="shared" si="30"/>
        <v>0.13953489404876032</v>
      </c>
      <c r="L172" s="42">
        <f t="shared" si="39"/>
        <v>0.01946998665719877</v>
      </c>
      <c r="M172" s="42">
        <f t="shared" si="31"/>
        <v>21.848333287075036</v>
      </c>
      <c r="N172" s="42">
        <f t="shared" si="32"/>
        <v>97.97697765195376</v>
      </c>
      <c r="O172" s="42">
        <f t="shared" si="33"/>
        <v>25.770712892956126</v>
      </c>
      <c r="P172" s="31">
        <f t="shared" si="40"/>
        <v>-0.13953489404876032</v>
      </c>
    </row>
    <row r="173" spans="4:16" ht="12.75">
      <c r="D173" s="90">
        <f t="shared" si="29"/>
        <v>0</v>
      </c>
      <c r="E173" s="90">
        <f t="shared" si="29"/>
        <v>0</v>
      </c>
      <c r="F173" s="42">
        <f t="shared" si="34"/>
        <v>0</v>
      </c>
      <c r="G173" s="42">
        <f t="shared" si="35"/>
        <v>0</v>
      </c>
      <c r="H173" s="42">
        <f t="shared" si="36"/>
        <v>0</v>
      </c>
      <c r="I173" s="42">
        <f t="shared" si="37"/>
        <v>0</v>
      </c>
      <c r="J173" s="42">
        <f t="shared" si="38"/>
        <v>0</v>
      </c>
      <c r="K173" s="42">
        <f t="shared" si="30"/>
        <v>0.13953489404876032</v>
      </c>
      <c r="L173" s="42">
        <f t="shared" si="39"/>
        <v>0.01946998665719877</v>
      </c>
      <c r="M173" s="42">
        <f t="shared" si="31"/>
        <v>21.848333287075036</v>
      </c>
      <c r="N173" s="42">
        <f t="shared" si="32"/>
        <v>97.97697765195376</v>
      </c>
      <c r="O173" s="42">
        <f t="shared" si="33"/>
        <v>25.770712892956126</v>
      </c>
      <c r="P173" s="31">
        <f t="shared" si="40"/>
        <v>-0.13953489404876032</v>
      </c>
    </row>
    <row r="174" spans="4:16" ht="12.75">
      <c r="D174" s="90">
        <f t="shared" si="29"/>
        <v>0</v>
      </c>
      <c r="E174" s="90">
        <f t="shared" si="29"/>
        <v>0</v>
      </c>
      <c r="F174" s="42">
        <f t="shared" si="34"/>
        <v>0</v>
      </c>
      <c r="G174" s="42">
        <f t="shared" si="35"/>
        <v>0</v>
      </c>
      <c r="H174" s="42">
        <f t="shared" si="36"/>
        <v>0</v>
      </c>
      <c r="I174" s="42">
        <f t="shared" si="37"/>
        <v>0</v>
      </c>
      <c r="J174" s="42">
        <f t="shared" si="38"/>
        <v>0</v>
      </c>
      <c r="K174" s="42">
        <f t="shared" si="30"/>
        <v>0.13953489404876032</v>
      </c>
      <c r="L174" s="42">
        <f t="shared" si="39"/>
        <v>0.01946998665719877</v>
      </c>
      <c r="M174" s="42">
        <f t="shared" si="31"/>
        <v>21.848333287075036</v>
      </c>
      <c r="N174" s="42">
        <f t="shared" si="32"/>
        <v>97.97697765195376</v>
      </c>
      <c r="O174" s="42">
        <f t="shared" si="33"/>
        <v>25.770712892956126</v>
      </c>
      <c r="P174" s="31">
        <f t="shared" si="40"/>
        <v>-0.13953489404876032</v>
      </c>
    </row>
    <row r="175" spans="4:16" ht="12.75">
      <c r="D175" s="90">
        <f t="shared" si="29"/>
        <v>0</v>
      </c>
      <c r="E175" s="90">
        <f t="shared" si="29"/>
        <v>0</v>
      </c>
      <c r="F175" s="42">
        <f t="shared" si="34"/>
        <v>0</v>
      </c>
      <c r="G175" s="42">
        <f t="shared" si="35"/>
        <v>0</v>
      </c>
      <c r="H175" s="42">
        <f t="shared" si="36"/>
        <v>0</v>
      </c>
      <c r="I175" s="42">
        <f t="shared" si="37"/>
        <v>0</v>
      </c>
      <c r="J175" s="42">
        <f t="shared" si="38"/>
        <v>0</v>
      </c>
      <c r="K175" s="42">
        <f t="shared" si="30"/>
        <v>0.13953489404876032</v>
      </c>
      <c r="L175" s="42">
        <f t="shared" si="39"/>
        <v>0.01946998665719877</v>
      </c>
      <c r="M175" s="42">
        <f t="shared" si="31"/>
        <v>21.848333287075036</v>
      </c>
      <c r="N175" s="42">
        <f t="shared" si="32"/>
        <v>97.97697765195376</v>
      </c>
      <c r="O175" s="42">
        <f t="shared" si="33"/>
        <v>25.770712892956126</v>
      </c>
      <c r="P175" s="31">
        <f t="shared" si="40"/>
        <v>-0.13953489404876032</v>
      </c>
    </row>
    <row r="176" spans="4:16" ht="12.75">
      <c r="D176" s="90">
        <f t="shared" si="29"/>
        <v>0</v>
      </c>
      <c r="E176" s="90">
        <f t="shared" si="29"/>
        <v>0</v>
      </c>
      <c r="F176" s="42">
        <f t="shared" si="34"/>
        <v>0</v>
      </c>
      <c r="G176" s="42">
        <f t="shared" si="35"/>
        <v>0</v>
      </c>
      <c r="H176" s="42">
        <f t="shared" si="36"/>
        <v>0</v>
      </c>
      <c r="I176" s="42">
        <f t="shared" si="37"/>
        <v>0</v>
      </c>
      <c r="J176" s="42">
        <f t="shared" si="38"/>
        <v>0</v>
      </c>
      <c r="K176" s="42">
        <f t="shared" si="30"/>
        <v>0.13953489404876032</v>
      </c>
      <c r="L176" s="42">
        <f t="shared" si="39"/>
        <v>0.01946998665719877</v>
      </c>
      <c r="M176" s="42">
        <f t="shared" si="31"/>
        <v>21.848333287075036</v>
      </c>
      <c r="N176" s="42">
        <f t="shared" si="32"/>
        <v>97.97697765195376</v>
      </c>
      <c r="O176" s="42">
        <f t="shared" si="33"/>
        <v>25.770712892956126</v>
      </c>
      <c r="P176" s="31">
        <f t="shared" si="40"/>
        <v>-0.13953489404876032</v>
      </c>
    </row>
    <row r="177" spans="4:16" ht="12.75">
      <c r="D177" s="90">
        <f t="shared" si="29"/>
        <v>0</v>
      </c>
      <c r="E177" s="90">
        <f t="shared" si="29"/>
        <v>0</v>
      </c>
      <c r="F177" s="42">
        <f t="shared" si="34"/>
        <v>0</v>
      </c>
      <c r="G177" s="42">
        <f t="shared" si="35"/>
        <v>0</v>
      </c>
      <c r="H177" s="42">
        <f t="shared" si="36"/>
        <v>0</v>
      </c>
      <c r="I177" s="42">
        <f t="shared" si="37"/>
        <v>0</v>
      </c>
      <c r="J177" s="42">
        <f t="shared" si="38"/>
        <v>0</v>
      </c>
      <c r="K177" s="42">
        <f t="shared" si="30"/>
        <v>0.13953489404876032</v>
      </c>
      <c r="L177" s="42">
        <f t="shared" si="39"/>
        <v>0.01946998665719877</v>
      </c>
      <c r="M177" s="42">
        <f t="shared" si="31"/>
        <v>21.848333287075036</v>
      </c>
      <c r="N177" s="42">
        <f t="shared" si="32"/>
        <v>97.97697765195376</v>
      </c>
      <c r="O177" s="42">
        <f t="shared" si="33"/>
        <v>25.770712892956126</v>
      </c>
      <c r="P177" s="31">
        <f t="shared" si="40"/>
        <v>-0.13953489404876032</v>
      </c>
    </row>
    <row r="178" spans="4:16" ht="12.75">
      <c r="D178" s="90">
        <f t="shared" si="29"/>
        <v>0</v>
      </c>
      <c r="E178" s="90">
        <f t="shared" si="29"/>
        <v>0</v>
      </c>
      <c r="F178" s="42">
        <f t="shared" si="34"/>
        <v>0</v>
      </c>
      <c r="G178" s="42">
        <f t="shared" si="35"/>
        <v>0</v>
      </c>
      <c r="H178" s="42">
        <f t="shared" si="36"/>
        <v>0</v>
      </c>
      <c r="I178" s="42">
        <f t="shared" si="37"/>
        <v>0</v>
      </c>
      <c r="J178" s="42">
        <f t="shared" si="38"/>
        <v>0</v>
      </c>
      <c r="K178" s="42">
        <f t="shared" si="30"/>
        <v>0.13953489404876032</v>
      </c>
      <c r="L178" s="42">
        <f t="shared" si="39"/>
        <v>0.01946998665719877</v>
      </c>
      <c r="M178" s="42">
        <f t="shared" si="31"/>
        <v>21.848333287075036</v>
      </c>
      <c r="N178" s="42">
        <f t="shared" si="32"/>
        <v>97.97697765195376</v>
      </c>
      <c r="O178" s="42">
        <f t="shared" si="33"/>
        <v>25.770712892956126</v>
      </c>
      <c r="P178" s="31">
        <f t="shared" si="40"/>
        <v>-0.13953489404876032</v>
      </c>
    </row>
    <row r="179" spans="4:16" ht="12.75">
      <c r="D179" s="90">
        <f t="shared" si="29"/>
        <v>0</v>
      </c>
      <c r="E179" s="90">
        <f t="shared" si="29"/>
        <v>0</v>
      </c>
      <c r="F179" s="42">
        <f t="shared" si="34"/>
        <v>0</v>
      </c>
      <c r="G179" s="42">
        <f t="shared" si="35"/>
        <v>0</v>
      </c>
      <c r="H179" s="42">
        <f t="shared" si="36"/>
        <v>0</v>
      </c>
      <c r="I179" s="42">
        <f t="shared" si="37"/>
        <v>0</v>
      </c>
      <c r="J179" s="42">
        <f t="shared" si="38"/>
        <v>0</v>
      </c>
      <c r="K179" s="42">
        <f t="shared" si="30"/>
        <v>0.13953489404876032</v>
      </c>
      <c r="L179" s="42">
        <f t="shared" si="39"/>
        <v>0.01946998665719877</v>
      </c>
      <c r="M179" s="42">
        <f t="shared" si="31"/>
        <v>21.848333287075036</v>
      </c>
      <c r="N179" s="42">
        <f t="shared" si="32"/>
        <v>97.97697765195376</v>
      </c>
      <c r="O179" s="42">
        <f t="shared" si="33"/>
        <v>25.770712892956126</v>
      </c>
      <c r="P179" s="31">
        <f t="shared" si="40"/>
        <v>-0.13953489404876032</v>
      </c>
    </row>
    <row r="180" spans="4:16" ht="12.75">
      <c r="D180" s="90">
        <f t="shared" si="29"/>
        <v>0</v>
      </c>
      <c r="E180" s="90">
        <f t="shared" si="29"/>
        <v>0</v>
      </c>
      <c r="F180" s="42">
        <f t="shared" si="34"/>
        <v>0</v>
      </c>
      <c r="G180" s="42">
        <f t="shared" si="35"/>
        <v>0</v>
      </c>
      <c r="H180" s="42">
        <f t="shared" si="36"/>
        <v>0</v>
      </c>
      <c r="I180" s="42">
        <f t="shared" si="37"/>
        <v>0</v>
      </c>
      <c r="J180" s="42">
        <f t="shared" si="38"/>
        <v>0</v>
      </c>
      <c r="K180" s="42">
        <f t="shared" si="30"/>
        <v>0.13953489404876032</v>
      </c>
      <c r="L180" s="42">
        <f t="shared" si="39"/>
        <v>0.01946998665719877</v>
      </c>
      <c r="M180" s="42">
        <f t="shared" si="31"/>
        <v>21.848333287075036</v>
      </c>
      <c r="N180" s="42">
        <f t="shared" si="32"/>
        <v>97.97697765195376</v>
      </c>
      <c r="O180" s="42">
        <f t="shared" si="33"/>
        <v>25.770712892956126</v>
      </c>
      <c r="P180" s="31">
        <f t="shared" si="40"/>
        <v>-0.13953489404876032</v>
      </c>
    </row>
    <row r="181" spans="4:16" ht="12.75">
      <c r="D181" s="90">
        <f t="shared" si="29"/>
        <v>0</v>
      </c>
      <c r="E181" s="90">
        <f t="shared" si="29"/>
        <v>0</v>
      </c>
      <c r="F181" s="42">
        <f t="shared" si="34"/>
        <v>0</v>
      </c>
      <c r="G181" s="42">
        <f t="shared" si="35"/>
        <v>0</v>
      </c>
      <c r="H181" s="42">
        <f t="shared" si="36"/>
        <v>0</v>
      </c>
      <c r="I181" s="42">
        <f t="shared" si="37"/>
        <v>0</v>
      </c>
      <c r="J181" s="42">
        <f t="shared" si="38"/>
        <v>0</v>
      </c>
      <c r="K181" s="42">
        <f t="shared" si="30"/>
        <v>0.13953489404876032</v>
      </c>
      <c r="L181" s="42">
        <f t="shared" si="39"/>
        <v>0.01946998665719877</v>
      </c>
      <c r="M181" s="42">
        <f t="shared" si="31"/>
        <v>21.848333287075036</v>
      </c>
      <c r="N181" s="42">
        <f t="shared" si="32"/>
        <v>97.97697765195376</v>
      </c>
      <c r="O181" s="42">
        <f t="shared" si="33"/>
        <v>25.770712892956126</v>
      </c>
      <c r="P181" s="31">
        <f t="shared" si="40"/>
        <v>-0.13953489404876032</v>
      </c>
    </row>
    <row r="182" spans="4:16" ht="12.75">
      <c r="D182" s="90">
        <f t="shared" si="29"/>
        <v>0</v>
      </c>
      <c r="E182" s="90">
        <f t="shared" si="29"/>
        <v>0</v>
      </c>
      <c r="F182" s="42">
        <f t="shared" si="34"/>
        <v>0</v>
      </c>
      <c r="G182" s="42">
        <f t="shared" si="35"/>
        <v>0</v>
      </c>
      <c r="H182" s="42">
        <f t="shared" si="36"/>
        <v>0</v>
      </c>
      <c r="I182" s="42">
        <f t="shared" si="37"/>
        <v>0</v>
      </c>
      <c r="J182" s="42">
        <f t="shared" si="38"/>
        <v>0</v>
      </c>
      <c r="K182" s="42">
        <f t="shared" si="30"/>
        <v>0.13953489404876032</v>
      </c>
      <c r="L182" s="42">
        <f t="shared" si="39"/>
        <v>0.01946998665719877</v>
      </c>
      <c r="M182" s="42">
        <f t="shared" si="31"/>
        <v>21.848333287075036</v>
      </c>
      <c r="N182" s="42">
        <f t="shared" si="32"/>
        <v>97.97697765195376</v>
      </c>
      <c r="O182" s="42">
        <f t="shared" si="33"/>
        <v>25.770712892956126</v>
      </c>
      <c r="P182" s="31">
        <f t="shared" si="40"/>
        <v>-0.13953489404876032</v>
      </c>
    </row>
    <row r="183" spans="4:16" ht="12.75">
      <c r="D183" s="90">
        <f t="shared" si="29"/>
        <v>0</v>
      </c>
      <c r="E183" s="90">
        <f t="shared" si="29"/>
        <v>0</v>
      </c>
      <c r="F183" s="42">
        <f t="shared" si="34"/>
        <v>0</v>
      </c>
      <c r="G183" s="42">
        <f t="shared" si="35"/>
        <v>0</v>
      </c>
      <c r="H183" s="42">
        <f t="shared" si="36"/>
        <v>0</v>
      </c>
      <c r="I183" s="42">
        <f t="shared" si="37"/>
        <v>0</v>
      </c>
      <c r="J183" s="42">
        <f t="shared" si="38"/>
        <v>0</v>
      </c>
      <c r="K183" s="42">
        <f t="shared" si="30"/>
        <v>0.13953489404876032</v>
      </c>
      <c r="L183" s="42">
        <f t="shared" si="39"/>
        <v>0.01946998665719877</v>
      </c>
      <c r="M183" s="42">
        <f t="shared" si="31"/>
        <v>21.848333287075036</v>
      </c>
      <c r="N183" s="42">
        <f t="shared" si="32"/>
        <v>97.97697765195376</v>
      </c>
      <c r="O183" s="42">
        <f t="shared" si="33"/>
        <v>25.770712892956126</v>
      </c>
      <c r="P183" s="31">
        <f t="shared" si="40"/>
        <v>-0.13953489404876032</v>
      </c>
    </row>
    <row r="184" spans="4:16" ht="12.75">
      <c r="D184" s="90">
        <f t="shared" si="29"/>
        <v>0</v>
      </c>
      <c r="E184" s="90">
        <f t="shared" si="29"/>
        <v>0</v>
      </c>
      <c r="F184" s="42">
        <f t="shared" si="34"/>
        <v>0</v>
      </c>
      <c r="G184" s="42">
        <f t="shared" si="35"/>
        <v>0</v>
      </c>
      <c r="H184" s="42">
        <f t="shared" si="36"/>
        <v>0</v>
      </c>
      <c r="I184" s="42">
        <f t="shared" si="37"/>
        <v>0</v>
      </c>
      <c r="J184" s="42">
        <f t="shared" si="38"/>
        <v>0</v>
      </c>
      <c r="K184" s="42">
        <f t="shared" si="30"/>
        <v>0.13953489404876032</v>
      </c>
      <c r="L184" s="42">
        <f t="shared" si="39"/>
        <v>0.01946998665719877</v>
      </c>
      <c r="M184" s="42">
        <f t="shared" si="31"/>
        <v>21.848333287075036</v>
      </c>
      <c r="N184" s="42">
        <f t="shared" si="32"/>
        <v>97.97697765195376</v>
      </c>
      <c r="O184" s="42">
        <f t="shared" si="33"/>
        <v>25.770712892956126</v>
      </c>
      <c r="P184" s="31">
        <f t="shared" si="40"/>
        <v>-0.13953489404876032</v>
      </c>
    </row>
    <row r="185" spans="4:16" ht="12.75">
      <c r="D185" s="90">
        <f t="shared" si="29"/>
        <v>0</v>
      </c>
      <c r="E185" s="90">
        <f t="shared" si="29"/>
        <v>0</v>
      </c>
      <c r="F185" s="42">
        <f t="shared" si="34"/>
        <v>0</v>
      </c>
      <c r="G185" s="42">
        <f t="shared" si="35"/>
        <v>0</v>
      </c>
      <c r="H185" s="42">
        <f t="shared" si="36"/>
        <v>0</v>
      </c>
      <c r="I185" s="42">
        <f t="shared" si="37"/>
        <v>0</v>
      </c>
      <c r="J185" s="42">
        <f t="shared" si="38"/>
        <v>0</v>
      </c>
      <c r="K185" s="42">
        <f t="shared" si="30"/>
        <v>0.13953489404876032</v>
      </c>
      <c r="L185" s="42">
        <f t="shared" si="39"/>
        <v>0.01946998665719877</v>
      </c>
      <c r="M185" s="42">
        <f t="shared" si="31"/>
        <v>21.848333287075036</v>
      </c>
      <c r="N185" s="42">
        <f t="shared" si="32"/>
        <v>97.97697765195376</v>
      </c>
      <c r="O185" s="42">
        <f t="shared" si="33"/>
        <v>25.770712892956126</v>
      </c>
      <c r="P185" s="31">
        <f t="shared" si="40"/>
        <v>-0.13953489404876032</v>
      </c>
    </row>
    <row r="186" spans="4:16" ht="12.75">
      <c r="D186" s="90">
        <f t="shared" si="29"/>
        <v>0</v>
      </c>
      <c r="E186" s="90">
        <f t="shared" si="29"/>
        <v>0</v>
      </c>
      <c r="F186" s="42">
        <f t="shared" si="34"/>
        <v>0</v>
      </c>
      <c r="G186" s="42">
        <f t="shared" si="35"/>
        <v>0</v>
      </c>
      <c r="H186" s="42">
        <f t="shared" si="36"/>
        <v>0</v>
      </c>
      <c r="I186" s="42">
        <f t="shared" si="37"/>
        <v>0</v>
      </c>
      <c r="J186" s="42">
        <f t="shared" si="38"/>
        <v>0</v>
      </c>
      <c r="K186" s="42">
        <f t="shared" si="30"/>
        <v>0.13953489404876032</v>
      </c>
      <c r="L186" s="42">
        <f t="shared" si="39"/>
        <v>0.01946998665719877</v>
      </c>
      <c r="M186" s="42">
        <f t="shared" si="31"/>
        <v>21.848333287075036</v>
      </c>
      <c r="N186" s="42">
        <f t="shared" si="32"/>
        <v>97.97697765195376</v>
      </c>
      <c r="O186" s="42">
        <f t="shared" si="33"/>
        <v>25.770712892956126</v>
      </c>
      <c r="P186" s="31">
        <f t="shared" si="40"/>
        <v>-0.13953489404876032</v>
      </c>
    </row>
    <row r="187" spans="4:16" ht="12.75">
      <c r="D187" s="90">
        <f t="shared" si="29"/>
        <v>0</v>
      </c>
      <c r="E187" s="90">
        <f t="shared" si="29"/>
        <v>0</v>
      </c>
      <c r="F187" s="42">
        <f t="shared" si="34"/>
        <v>0</v>
      </c>
      <c r="G187" s="42">
        <f t="shared" si="35"/>
        <v>0</v>
      </c>
      <c r="H187" s="42">
        <f t="shared" si="36"/>
        <v>0</v>
      </c>
      <c r="I187" s="42">
        <f t="shared" si="37"/>
        <v>0</v>
      </c>
      <c r="J187" s="42">
        <f t="shared" si="38"/>
        <v>0</v>
      </c>
      <c r="K187" s="42">
        <f t="shared" si="30"/>
        <v>0.13953489404876032</v>
      </c>
      <c r="L187" s="42">
        <f t="shared" si="39"/>
        <v>0.01946998665719877</v>
      </c>
      <c r="M187" s="42">
        <f t="shared" si="31"/>
        <v>21.848333287075036</v>
      </c>
      <c r="N187" s="42">
        <f t="shared" si="32"/>
        <v>97.97697765195376</v>
      </c>
      <c r="O187" s="42">
        <f t="shared" si="33"/>
        <v>25.770712892956126</v>
      </c>
      <c r="P187" s="31">
        <f t="shared" si="40"/>
        <v>-0.13953489404876032</v>
      </c>
    </row>
    <row r="188" spans="4:16" ht="12.75">
      <c r="D188" s="90">
        <f t="shared" si="29"/>
        <v>0</v>
      </c>
      <c r="E188" s="90">
        <f t="shared" si="29"/>
        <v>0</v>
      </c>
      <c r="F188" s="42">
        <f t="shared" si="34"/>
        <v>0</v>
      </c>
      <c r="G188" s="42">
        <f t="shared" si="35"/>
        <v>0</v>
      </c>
      <c r="H188" s="42">
        <f t="shared" si="36"/>
        <v>0</v>
      </c>
      <c r="I188" s="42">
        <f t="shared" si="37"/>
        <v>0</v>
      </c>
      <c r="J188" s="42">
        <f t="shared" si="38"/>
        <v>0</v>
      </c>
      <c r="K188" s="42">
        <f t="shared" si="30"/>
        <v>0.13953489404876032</v>
      </c>
      <c r="L188" s="42">
        <f t="shared" si="39"/>
        <v>0.01946998665719877</v>
      </c>
      <c r="M188" s="42">
        <f t="shared" si="31"/>
        <v>21.848333287075036</v>
      </c>
      <c r="N188" s="42">
        <f t="shared" si="32"/>
        <v>97.97697765195376</v>
      </c>
      <c r="O188" s="42">
        <f t="shared" si="33"/>
        <v>25.770712892956126</v>
      </c>
      <c r="P188" s="31">
        <f t="shared" si="40"/>
        <v>-0.13953489404876032</v>
      </c>
    </row>
    <row r="189" spans="4:16" ht="12.75">
      <c r="D189" s="90">
        <f t="shared" si="29"/>
        <v>0</v>
      </c>
      <c r="E189" s="90">
        <f t="shared" si="29"/>
        <v>0</v>
      </c>
      <c r="F189" s="42">
        <f t="shared" si="34"/>
        <v>0</v>
      </c>
      <c r="G189" s="42">
        <f t="shared" si="35"/>
        <v>0</v>
      </c>
      <c r="H189" s="42">
        <f t="shared" si="36"/>
        <v>0</v>
      </c>
      <c r="I189" s="42">
        <f t="shared" si="37"/>
        <v>0</v>
      </c>
      <c r="J189" s="42">
        <f t="shared" si="38"/>
        <v>0</v>
      </c>
      <c r="K189" s="42">
        <f t="shared" si="30"/>
        <v>0.13953489404876032</v>
      </c>
      <c r="L189" s="42">
        <f t="shared" si="39"/>
        <v>0.01946998665719877</v>
      </c>
      <c r="M189" s="42">
        <f t="shared" si="31"/>
        <v>21.848333287075036</v>
      </c>
      <c r="N189" s="42">
        <f t="shared" si="32"/>
        <v>97.97697765195376</v>
      </c>
      <c r="O189" s="42">
        <f t="shared" si="33"/>
        <v>25.770712892956126</v>
      </c>
      <c r="P189" s="31">
        <f t="shared" si="40"/>
        <v>-0.13953489404876032</v>
      </c>
    </row>
    <row r="190" spans="4:16" ht="12.75">
      <c r="D190" s="90">
        <f t="shared" si="29"/>
        <v>0</v>
      </c>
      <c r="E190" s="90">
        <f t="shared" si="29"/>
        <v>0</v>
      </c>
      <c r="F190" s="42">
        <f t="shared" si="34"/>
        <v>0</v>
      </c>
      <c r="G190" s="42">
        <f t="shared" si="35"/>
        <v>0</v>
      </c>
      <c r="H190" s="42">
        <f t="shared" si="36"/>
        <v>0</v>
      </c>
      <c r="I190" s="42">
        <f t="shared" si="37"/>
        <v>0</v>
      </c>
      <c r="J190" s="42">
        <f t="shared" si="38"/>
        <v>0</v>
      </c>
      <c r="K190" s="42">
        <f t="shared" si="30"/>
        <v>0.13953489404876032</v>
      </c>
      <c r="L190" s="42">
        <f t="shared" si="39"/>
        <v>0.01946998665719877</v>
      </c>
      <c r="M190" s="42">
        <f t="shared" si="31"/>
        <v>21.848333287075036</v>
      </c>
      <c r="N190" s="42">
        <f t="shared" si="32"/>
        <v>97.97697765195376</v>
      </c>
      <c r="O190" s="42">
        <f t="shared" si="33"/>
        <v>25.770712892956126</v>
      </c>
      <c r="P190" s="31">
        <f t="shared" si="40"/>
        <v>-0.13953489404876032</v>
      </c>
    </row>
    <row r="191" spans="4:16" ht="12.75">
      <c r="D191" s="90">
        <f t="shared" si="29"/>
        <v>0</v>
      </c>
      <c r="E191" s="90">
        <f t="shared" si="29"/>
        <v>0</v>
      </c>
      <c r="F191" s="42">
        <f t="shared" si="34"/>
        <v>0</v>
      </c>
      <c r="G191" s="42">
        <f t="shared" si="35"/>
        <v>0</v>
      </c>
      <c r="H191" s="42">
        <f t="shared" si="36"/>
        <v>0</v>
      </c>
      <c r="I191" s="42">
        <f t="shared" si="37"/>
        <v>0</v>
      </c>
      <c r="J191" s="42">
        <f t="shared" si="38"/>
        <v>0</v>
      </c>
      <c r="K191" s="42">
        <f t="shared" si="30"/>
        <v>0.13953489404876032</v>
      </c>
      <c r="L191" s="42">
        <f t="shared" si="39"/>
        <v>0.01946998665719877</v>
      </c>
      <c r="M191" s="42">
        <f t="shared" si="31"/>
        <v>21.848333287075036</v>
      </c>
      <c r="N191" s="42">
        <f t="shared" si="32"/>
        <v>97.97697765195376</v>
      </c>
      <c r="O191" s="42">
        <f t="shared" si="33"/>
        <v>25.770712892956126</v>
      </c>
      <c r="P191" s="31">
        <f t="shared" si="40"/>
        <v>-0.13953489404876032</v>
      </c>
    </row>
    <row r="192" spans="4:16" ht="12.75">
      <c r="D192" s="90">
        <f t="shared" si="29"/>
        <v>0</v>
      </c>
      <c r="E192" s="90">
        <f t="shared" si="29"/>
        <v>0</v>
      </c>
      <c r="F192" s="42">
        <f t="shared" si="34"/>
        <v>0</v>
      </c>
      <c r="G192" s="42">
        <f t="shared" si="35"/>
        <v>0</v>
      </c>
      <c r="H192" s="42">
        <f t="shared" si="36"/>
        <v>0</v>
      </c>
      <c r="I192" s="42">
        <f t="shared" si="37"/>
        <v>0</v>
      </c>
      <c r="J192" s="42">
        <f t="shared" si="38"/>
        <v>0</v>
      </c>
      <c r="K192" s="42">
        <f t="shared" si="30"/>
        <v>0.13953489404876032</v>
      </c>
      <c r="L192" s="42">
        <f t="shared" si="39"/>
        <v>0.01946998665719877</v>
      </c>
      <c r="M192" s="42">
        <f t="shared" si="31"/>
        <v>21.848333287075036</v>
      </c>
      <c r="N192" s="42">
        <f t="shared" si="32"/>
        <v>97.97697765195376</v>
      </c>
      <c r="O192" s="42">
        <f t="shared" si="33"/>
        <v>25.770712892956126</v>
      </c>
      <c r="P192" s="31">
        <f t="shared" si="40"/>
        <v>-0.13953489404876032</v>
      </c>
    </row>
    <row r="193" spans="4:16" ht="12.75">
      <c r="D193" s="90">
        <f t="shared" si="29"/>
        <v>0</v>
      </c>
      <c r="E193" s="90">
        <f t="shared" si="29"/>
        <v>0</v>
      </c>
      <c r="F193" s="42">
        <f t="shared" si="34"/>
        <v>0</v>
      </c>
      <c r="G193" s="42">
        <f t="shared" si="35"/>
        <v>0</v>
      </c>
      <c r="H193" s="42">
        <f t="shared" si="36"/>
        <v>0</v>
      </c>
      <c r="I193" s="42">
        <f t="shared" si="37"/>
        <v>0</v>
      </c>
      <c r="J193" s="42">
        <f t="shared" si="38"/>
        <v>0</v>
      </c>
      <c r="K193" s="42">
        <f t="shared" si="30"/>
        <v>0.13953489404876032</v>
      </c>
      <c r="L193" s="42">
        <f t="shared" si="39"/>
        <v>0.01946998665719877</v>
      </c>
      <c r="M193" s="42">
        <f t="shared" si="31"/>
        <v>21.848333287075036</v>
      </c>
      <c r="N193" s="42">
        <f t="shared" si="32"/>
        <v>97.97697765195376</v>
      </c>
      <c r="O193" s="42">
        <f t="shared" si="33"/>
        <v>25.770712892956126</v>
      </c>
      <c r="P193" s="31">
        <f t="shared" si="40"/>
        <v>-0.13953489404876032</v>
      </c>
    </row>
    <row r="194" spans="4:16" ht="12.75">
      <c r="D194" s="90">
        <f t="shared" si="29"/>
        <v>0</v>
      </c>
      <c r="E194" s="90">
        <f t="shared" si="29"/>
        <v>0</v>
      </c>
      <c r="F194" s="42">
        <f t="shared" si="34"/>
        <v>0</v>
      </c>
      <c r="G194" s="42">
        <f t="shared" si="35"/>
        <v>0</v>
      </c>
      <c r="H194" s="42">
        <f t="shared" si="36"/>
        <v>0</v>
      </c>
      <c r="I194" s="42">
        <f t="shared" si="37"/>
        <v>0</v>
      </c>
      <c r="J194" s="42">
        <f t="shared" si="38"/>
        <v>0</v>
      </c>
      <c r="K194" s="42">
        <f t="shared" si="30"/>
        <v>0.13953489404876032</v>
      </c>
      <c r="L194" s="42">
        <f t="shared" si="39"/>
        <v>0.01946998665719877</v>
      </c>
      <c r="M194" s="42">
        <f t="shared" si="31"/>
        <v>21.848333287075036</v>
      </c>
      <c r="N194" s="42">
        <f t="shared" si="32"/>
        <v>97.97697765195376</v>
      </c>
      <c r="O194" s="42">
        <f t="shared" si="33"/>
        <v>25.770712892956126</v>
      </c>
      <c r="P194" s="31">
        <f t="shared" si="40"/>
        <v>-0.13953489404876032</v>
      </c>
    </row>
    <row r="195" spans="4:16" ht="12.75">
      <c r="D195" s="90">
        <f t="shared" si="29"/>
        <v>0</v>
      </c>
      <c r="E195" s="90">
        <f t="shared" si="29"/>
        <v>0</v>
      </c>
      <c r="F195" s="42">
        <f t="shared" si="34"/>
        <v>0</v>
      </c>
      <c r="G195" s="42">
        <f t="shared" si="35"/>
        <v>0</v>
      </c>
      <c r="H195" s="42">
        <f t="shared" si="36"/>
        <v>0</v>
      </c>
      <c r="I195" s="42">
        <f t="shared" si="37"/>
        <v>0</v>
      </c>
      <c r="J195" s="42">
        <f t="shared" si="38"/>
        <v>0</v>
      </c>
      <c r="K195" s="42">
        <f t="shared" si="30"/>
        <v>0.13953489404876032</v>
      </c>
      <c r="L195" s="42">
        <f t="shared" si="39"/>
        <v>0.01946998665719877</v>
      </c>
      <c r="M195" s="42">
        <f t="shared" si="31"/>
        <v>21.848333287075036</v>
      </c>
      <c r="N195" s="42">
        <f t="shared" si="32"/>
        <v>97.97697765195376</v>
      </c>
      <c r="O195" s="42">
        <f t="shared" si="33"/>
        <v>25.770712892956126</v>
      </c>
      <c r="P195" s="31">
        <f t="shared" si="40"/>
        <v>-0.13953489404876032</v>
      </c>
    </row>
    <row r="196" spans="4:16" ht="12.75">
      <c r="D196" s="90">
        <f t="shared" si="29"/>
        <v>0</v>
      </c>
      <c r="E196" s="90">
        <f t="shared" si="29"/>
        <v>0</v>
      </c>
      <c r="F196" s="42">
        <f t="shared" si="34"/>
        <v>0</v>
      </c>
      <c r="G196" s="42">
        <f t="shared" si="35"/>
        <v>0</v>
      </c>
      <c r="H196" s="42">
        <f t="shared" si="36"/>
        <v>0</v>
      </c>
      <c r="I196" s="42">
        <f t="shared" si="37"/>
        <v>0</v>
      </c>
      <c r="J196" s="42">
        <f t="shared" si="38"/>
        <v>0</v>
      </c>
      <c r="K196" s="42">
        <f t="shared" si="30"/>
        <v>0.13953489404876032</v>
      </c>
      <c r="L196" s="42">
        <f t="shared" si="39"/>
        <v>0.01946998665719877</v>
      </c>
      <c r="M196" s="42">
        <f t="shared" si="31"/>
        <v>21.848333287075036</v>
      </c>
      <c r="N196" s="42">
        <f t="shared" si="32"/>
        <v>97.97697765195376</v>
      </c>
      <c r="O196" s="42">
        <f t="shared" si="33"/>
        <v>25.770712892956126</v>
      </c>
      <c r="P196" s="31">
        <f t="shared" si="40"/>
        <v>-0.13953489404876032</v>
      </c>
    </row>
    <row r="197" spans="4:16" ht="12.75">
      <c r="D197" s="90">
        <f aca="true" t="shared" si="41" ref="D197:E212">A197/A$18</f>
        <v>0</v>
      </c>
      <c r="E197" s="90">
        <f t="shared" si="41"/>
        <v>0</v>
      </c>
      <c r="F197" s="42">
        <f t="shared" si="34"/>
        <v>0</v>
      </c>
      <c r="G197" s="42">
        <f t="shared" si="35"/>
        <v>0</v>
      </c>
      <c r="H197" s="42">
        <f t="shared" si="36"/>
        <v>0</v>
      </c>
      <c r="I197" s="42">
        <f t="shared" si="37"/>
        <v>0</v>
      </c>
      <c r="J197" s="42">
        <f t="shared" si="38"/>
        <v>0</v>
      </c>
      <c r="K197" s="42">
        <f t="shared" si="30"/>
        <v>0.13953489404876032</v>
      </c>
      <c r="L197" s="42">
        <f t="shared" si="39"/>
        <v>0.01946998665719877</v>
      </c>
      <c r="M197" s="42">
        <f t="shared" si="31"/>
        <v>21.848333287075036</v>
      </c>
      <c r="N197" s="42">
        <f t="shared" si="32"/>
        <v>97.97697765195376</v>
      </c>
      <c r="O197" s="42">
        <f t="shared" si="33"/>
        <v>25.770712892956126</v>
      </c>
      <c r="P197" s="31">
        <f t="shared" si="40"/>
        <v>-0.13953489404876032</v>
      </c>
    </row>
    <row r="198" spans="4:16" ht="12.75">
      <c r="D198" s="90">
        <f t="shared" si="41"/>
        <v>0</v>
      </c>
      <c r="E198" s="90">
        <f t="shared" si="41"/>
        <v>0</v>
      </c>
      <c r="F198" s="42">
        <f t="shared" si="34"/>
        <v>0</v>
      </c>
      <c r="G198" s="42">
        <f t="shared" si="35"/>
        <v>0</v>
      </c>
      <c r="H198" s="42">
        <f t="shared" si="36"/>
        <v>0</v>
      </c>
      <c r="I198" s="42">
        <f t="shared" si="37"/>
        <v>0</v>
      </c>
      <c r="J198" s="42">
        <f t="shared" si="38"/>
        <v>0</v>
      </c>
      <c r="K198" s="42">
        <f t="shared" si="30"/>
        <v>0.13953489404876032</v>
      </c>
      <c r="L198" s="42">
        <f t="shared" si="39"/>
        <v>0.01946998665719877</v>
      </c>
      <c r="M198" s="42">
        <f t="shared" si="31"/>
        <v>21.848333287075036</v>
      </c>
      <c r="N198" s="42">
        <f t="shared" si="32"/>
        <v>97.97697765195376</v>
      </c>
      <c r="O198" s="42">
        <f t="shared" si="33"/>
        <v>25.770712892956126</v>
      </c>
      <c r="P198" s="31">
        <f t="shared" si="40"/>
        <v>-0.13953489404876032</v>
      </c>
    </row>
    <row r="199" spans="4:16" ht="12.75">
      <c r="D199" s="90">
        <f t="shared" si="41"/>
        <v>0</v>
      </c>
      <c r="E199" s="90">
        <f t="shared" si="41"/>
        <v>0</v>
      </c>
      <c r="F199" s="42">
        <f t="shared" si="34"/>
        <v>0</v>
      </c>
      <c r="G199" s="42">
        <f t="shared" si="35"/>
        <v>0</v>
      </c>
      <c r="H199" s="42">
        <f t="shared" si="36"/>
        <v>0</v>
      </c>
      <c r="I199" s="42">
        <f t="shared" si="37"/>
        <v>0</v>
      </c>
      <c r="J199" s="42">
        <f t="shared" si="38"/>
        <v>0</v>
      </c>
      <c r="K199" s="42">
        <f t="shared" si="30"/>
        <v>0.13953489404876032</v>
      </c>
      <c r="L199" s="42">
        <f t="shared" si="39"/>
        <v>0.01946998665719877</v>
      </c>
      <c r="M199" s="42">
        <f t="shared" si="31"/>
        <v>21.848333287075036</v>
      </c>
      <c r="N199" s="42">
        <f t="shared" si="32"/>
        <v>97.97697765195376</v>
      </c>
      <c r="O199" s="42">
        <f t="shared" si="33"/>
        <v>25.770712892956126</v>
      </c>
      <c r="P199" s="31">
        <f t="shared" si="40"/>
        <v>-0.13953489404876032</v>
      </c>
    </row>
    <row r="200" spans="4:16" ht="12.75">
      <c r="D200" s="90">
        <f t="shared" si="41"/>
        <v>0</v>
      </c>
      <c r="E200" s="90">
        <f t="shared" si="41"/>
        <v>0</v>
      </c>
      <c r="F200" s="42">
        <f t="shared" si="34"/>
        <v>0</v>
      </c>
      <c r="G200" s="42">
        <f t="shared" si="35"/>
        <v>0</v>
      </c>
      <c r="H200" s="42">
        <f t="shared" si="36"/>
        <v>0</v>
      </c>
      <c r="I200" s="42">
        <f t="shared" si="37"/>
        <v>0</v>
      </c>
      <c r="J200" s="42">
        <f t="shared" si="38"/>
        <v>0</v>
      </c>
      <c r="K200" s="42">
        <f t="shared" si="30"/>
        <v>0.13953489404876032</v>
      </c>
      <c r="L200" s="42">
        <f t="shared" si="39"/>
        <v>0.01946998665719877</v>
      </c>
      <c r="M200" s="42">
        <f t="shared" si="31"/>
        <v>21.848333287075036</v>
      </c>
      <c r="N200" s="42">
        <f t="shared" si="32"/>
        <v>97.97697765195376</v>
      </c>
      <c r="O200" s="42">
        <f t="shared" si="33"/>
        <v>25.770712892956126</v>
      </c>
      <c r="P200" s="31">
        <f t="shared" si="40"/>
        <v>-0.13953489404876032</v>
      </c>
    </row>
    <row r="201" spans="4:16" ht="12.75">
      <c r="D201" s="90">
        <f t="shared" si="41"/>
        <v>0</v>
      </c>
      <c r="E201" s="90">
        <f t="shared" si="41"/>
        <v>0</v>
      </c>
      <c r="F201" s="42">
        <f t="shared" si="34"/>
        <v>0</v>
      </c>
      <c r="G201" s="42">
        <f t="shared" si="35"/>
        <v>0</v>
      </c>
      <c r="H201" s="42">
        <f t="shared" si="36"/>
        <v>0</v>
      </c>
      <c r="I201" s="42">
        <f t="shared" si="37"/>
        <v>0</v>
      </c>
      <c r="J201" s="42">
        <f t="shared" si="38"/>
        <v>0</v>
      </c>
      <c r="K201" s="42">
        <f t="shared" si="30"/>
        <v>0.13953489404876032</v>
      </c>
      <c r="L201" s="42">
        <f t="shared" si="39"/>
        <v>0.01946998665719877</v>
      </c>
      <c r="M201" s="42">
        <f t="shared" si="31"/>
        <v>21.848333287075036</v>
      </c>
      <c r="N201" s="42">
        <f t="shared" si="32"/>
        <v>97.97697765195376</v>
      </c>
      <c r="O201" s="42">
        <f t="shared" si="33"/>
        <v>25.770712892956126</v>
      </c>
      <c r="P201" s="31">
        <f t="shared" si="40"/>
        <v>-0.13953489404876032</v>
      </c>
    </row>
    <row r="202" spans="4:16" ht="12.75">
      <c r="D202" s="90">
        <f t="shared" si="41"/>
        <v>0</v>
      </c>
      <c r="E202" s="90">
        <f t="shared" si="41"/>
        <v>0</v>
      </c>
      <c r="F202" s="42">
        <f t="shared" si="34"/>
        <v>0</v>
      </c>
      <c r="G202" s="42">
        <f t="shared" si="35"/>
        <v>0</v>
      </c>
      <c r="H202" s="42">
        <f t="shared" si="36"/>
        <v>0</v>
      </c>
      <c r="I202" s="42">
        <f t="shared" si="37"/>
        <v>0</v>
      </c>
      <c r="J202" s="42">
        <f t="shared" si="38"/>
        <v>0</v>
      </c>
      <c r="K202" s="42">
        <f t="shared" si="30"/>
        <v>0.13953489404876032</v>
      </c>
      <c r="L202" s="42">
        <f t="shared" si="39"/>
        <v>0.01946998665719877</v>
      </c>
      <c r="M202" s="42">
        <f t="shared" si="31"/>
        <v>21.848333287075036</v>
      </c>
      <c r="N202" s="42">
        <f t="shared" si="32"/>
        <v>97.97697765195376</v>
      </c>
      <c r="O202" s="42">
        <f t="shared" si="33"/>
        <v>25.770712892956126</v>
      </c>
      <c r="P202" s="31">
        <f t="shared" si="40"/>
        <v>-0.13953489404876032</v>
      </c>
    </row>
    <row r="203" spans="4:16" ht="12.75">
      <c r="D203" s="90">
        <f t="shared" si="41"/>
        <v>0</v>
      </c>
      <c r="E203" s="90">
        <f t="shared" si="41"/>
        <v>0</v>
      </c>
      <c r="F203" s="42">
        <f t="shared" si="34"/>
        <v>0</v>
      </c>
      <c r="G203" s="42">
        <f t="shared" si="35"/>
        <v>0</v>
      </c>
      <c r="H203" s="42">
        <f t="shared" si="36"/>
        <v>0</v>
      </c>
      <c r="I203" s="42">
        <f t="shared" si="37"/>
        <v>0</v>
      </c>
      <c r="J203" s="42">
        <f t="shared" si="38"/>
        <v>0</v>
      </c>
      <c r="K203" s="42">
        <f t="shared" si="30"/>
        <v>0.13953489404876032</v>
      </c>
      <c r="L203" s="42">
        <f t="shared" si="39"/>
        <v>0.01946998665719877</v>
      </c>
      <c r="M203" s="42">
        <f t="shared" si="31"/>
        <v>21.848333287075036</v>
      </c>
      <c r="N203" s="42">
        <f t="shared" si="32"/>
        <v>97.97697765195376</v>
      </c>
      <c r="O203" s="42">
        <f t="shared" si="33"/>
        <v>25.770712892956126</v>
      </c>
      <c r="P203" s="31">
        <f t="shared" si="40"/>
        <v>-0.13953489404876032</v>
      </c>
    </row>
    <row r="204" spans="4:16" ht="12.75">
      <c r="D204" s="90">
        <f t="shared" si="41"/>
        <v>0</v>
      </c>
      <c r="E204" s="90">
        <f t="shared" si="41"/>
        <v>0</v>
      </c>
      <c r="F204" s="42">
        <f t="shared" si="34"/>
        <v>0</v>
      </c>
      <c r="G204" s="42">
        <f t="shared" si="35"/>
        <v>0</v>
      </c>
      <c r="H204" s="42">
        <f t="shared" si="36"/>
        <v>0</v>
      </c>
      <c r="I204" s="42">
        <f t="shared" si="37"/>
        <v>0</v>
      </c>
      <c r="J204" s="42">
        <f t="shared" si="38"/>
        <v>0</v>
      </c>
      <c r="K204" s="42">
        <f t="shared" si="30"/>
        <v>0.13953489404876032</v>
      </c>
      <c r="L204" s="42">
        <f t="shared" si="39"/>
        <v>0.01946998665719877</v>
      </c>
      <c r="M204" s="42">
        <f t="shared" si="31"/>
        <v>21.848333287075036</v>
      </c>
      <c r="N204" s="42">
        <f t="shared" si="32"/>
        <v>97.97697765195376</v>
      </c>
      <c r="O204" s="42">
        <f t="shared" si="33"/>
        <v>25.770712892956126</v>
      </c>
      <c r="P204" s="31">
        <f t="shared" si="40"/>
        <v>-0.13953489404876032</v>
      </c>
    </row>
    <row r="205" spans="4:16" ht="12.75">
      <c r="D205" s="90">
        <f t="shared" si="41"/>
        <v>0</v>
      </c>
      <c r="E205" s="90">
        <f t="shared" si="41"/>
        <v>0</v>
      </c>
      <c r="F205" s="42">
        <f t="shared" si="34"/>
        <v>0</v>
      </c>
      <c r="G205" s="42">
        <f t="shared" si="35"/>
        <v>0</v>
      </c>
      <c r="H205" s="42">
        <f t="shared" si="36"/>
        <v>0</v>
      </c>
      <c r="I205" s="42">
        <f t="shared" si="37"/>
        <v>0</v>
      </c>
      <c r="J205" s="42">
        <f t="shared" si="38"/>
        <v>0</v>
      </c>
      <c r="K205" s="42">
        <f t="shared" si="30"/>
        <v>0.13953489404876032</v>
      </c>
      <c r="L205" s="42">
        <f t="shared" si="39"/>
        <v>0.01946998665719877</v>
      </c>
      <c r="M205" s="42">
        <f t="shared" si="31"/>
        <v>21.848333287075036</v>
      </c>
      <c r="N205" s="42">
        <f t="shared" si="32"/>
        <v>97.97697765195376</v>
      </c>
      <c r="O205" s="42">
        <f t="shared" si="33"/>
        <v>25.770712892956126</v>
      </c>
      <c r="P205" s="31">
        <f t="shared" si="40"/>
        <v>-0.13953489404876032</v>
      </c>
    </row>
    <row r="206" spans="4:16" ht="12.75">
      <c r="D206" s="90">
        <f t="shared" si="41"/>
        <v>0</v>
      </c>
      <c r="E206" s="90">
        <f t="shared" si="41"/>
        <v>0</v>
      </c>
      <c r="F206" s="42">
        <f t="shared" si="34"/>
        <v>0</v>
      </c>
      <c r="G206" s="42">
        <f t="shared" si="35"/>
        <v>0</v>
      </c>
      <c r="H206" s="42">
        <f t="shared" si="36"/>
        <v>0</v>
      </c>
      <c r="I206" s="42">
        <f t="shared" si="37"/>
        <v>0</v>
      </c>
      <c r="J206" s="42">
        <f t="shared" si="38"/>
        <v>0</v>
      </c>
      <c r="K206" s="42">
        <f t="shared" si="30"/>
        <v>0.13953489404876032</v>
      </c>
      <c r="L206" s="42">
        <f t="shared" si="39"/>
        <v>0.01946998665719877</v>
      </c>
      <c r="M206" s="42">
        <f t="shared" si="31"/>
        <v>21.848333287075036</v>
      </c>
      <c r="N206" s="42">
        <f t="shared" si="32"/>
        <v>97.97697765195376</v>
      </c>
      <c r="O206" s="42">
        <f t="shared" si="33"/>
        <v>25.770712892956126</v>
      </c>
      <c r="P206" s="31">
        <f t="shared" si="40"/>
        <v>-0.13953489404876032</v>
      </c>
    </row>
    <row r="207" spans="4:16" ht="12.75">
      <c r="D207" s="90">
        <f t="shared" si="41"/>
        <v>0</v>
      </c>
      <c r="E207" s="90">
        <f t="shared" si="41"/>
        <v>0</v>
      </c>
      <c r="F207" s="42">
        <f t="shared" si="34"/>
        <v>0</v>
      </c>
      <c r="G207" s="42">
        <f t="shared" si="35"/>
        <v>0</v>
      </c>
      <c r="H207" s="42">
        <f t="shared" si="36"/>
        <v>0</v>
      </c>
      <c r="I207" s="42">
        <f t="shared" si="37"/>
        <v>0</v>
      </c>
      <c r="J207" s="42">
        <f t="shared" si="38"/>
        <v>0</v>
      </c>
      <c r="K207" s="42">
        <f t="shared" si="30"/>
        <v>0.13953489404876032</v>
      </c>
      <c r="L207" s="42">
        <f t="shared" si="39"/>
        <v>0.01946998665719877</v>
      </c>
      <c r="M207" s="42">
        <f t="shared" si="31"/>
        <v>21.848333287075036</v>
      </c>
      <c r="N207" s="42">
        <f t="shared" si="32"/>
        <v>97.97697765195376</v>
      </c>
      <c r="O207" s="42">
        <f t="shared" si="33"/>
        <v>25.770712892956126</v>
      </c>
      <c r="P207" s="31">
        <f t="shared" si="40"/>
        <v>-0.13953489404876032</v>
      </c>
    </row>
    <row r="208" spans="4:16" ht="12.75">
      <c r="D208" s="90">
        <f t="shared" si="41"/>
        <v>0</v>
      </c>
      <c r="E208" s="90">
        <f t="shared" si="41"/>
        <v>0</v>
      </c>
      <c r="F208" s="42">
        <f t="shared" si="34"/>
        <v>0</v>
      </c>
      <c r="G208" s="42">
        <f t="shared" si="35"/>
        <v>0</v>
      </c>
      <c r="H208" s="42">
        <f t="shared" si="36"/>
        <v>0</v>
      </c>
      <c r="I208" s="42">
        <f t="shared" si="37"/>
        <v>0</v>
      </c>
      <c r="J208" s="42">
        <f t="shared" si="38"/>
        <v>0</v>
      </c>
      <c r="K208" s="42">
        <f t="shared" si="30"/>
        <v>0.13953489404876032</v>
      </c>
      <c r="L208" s="42">
        <f t="shared" si="39"/>
        <v>0.01946998665719877</v>
      </c>
      <c r="M208" s="42">
        <f t="shared" si="31"/>
        <v>21.848333287075036</v>
      </c>
      <c r="N208" s="42">
        <f t="shared" si="32"/>
        <v>97.97697765195376</v>
      </c>
      <c r="O208" s="42">
        <f t="shared" si="33"/>
        <v>25.770712892956126</v>
      </c>
      <c r="P208" s="31">
        <f t="shared" si="40"/>
        <v>-0.13953489404876032</v>
      </c>
    </row>
    <row r="209" spans="4:16" ht="12.75">
      <c r="D209" s="90">
        <f t="shared" si="41"/>
        <v>0</v>
      </c>
      <c r="E209" s="90">
        <f t="shared" si="41"/>
        <v>0</v>
      </c>
      <c r="F209" s="42">
        <f t="shared" si="34"/>
        <v>0</v>
      </c>
      <c r="G209" s="42">
        <f t="shared" si="35"/>
        <v>0</v>
      </c>
      <c r="H209" s="42">
        <f t="shared" si="36"/>
        <v>0</v>
      </c>
      <c r="I209" s="42">
        <f t="shared" si="37"/>
        <v>0</v>
      </c>
      <c r="J209" s="42">
        <f t="shared" si="38"/>
        <v>0</v>
      </c>
      <c r="K209" s="42">
        <f t="shared" si="30"/>
        <v>0.13953489404876032</v>
      </c>
      <c r="L209" s="42">
        <f t="shared" si="39"/>
        <v>0.01946998665719877</v>
      </c>
      <c r="M209" s="42">
        <f t="shared" si="31"/>
        <v>21.848333287075036</v>
      </c>
      <c r="N209" s="42">
        <f t="shared" si="32"/>
        <v>97.97697765195376</v>
      </c>
      <c r="O209" s="42">
        <f t="shared" si="33"/>
        <v>25.770712892956126</v>
      </c>
      <c r="P209" s="31">
        <f t="shared" si="40"/>
        <v>-0.13953489404876032</v>
      </c>
    </row>
    <row r="210" spans="4:16" ht="12.75">
      <c r="D210" s="90">
        <f t="shared" si="41"/>
        <v>0</v>
      </c>
      <c r="E210" s="90">
        <f t="shared" si="41"/>
        <v>0</v>
      </c>
      <c r="F210" s="42">
        <f t="shared" si="34"/>
        <v>0</v>
      </c>
      <c r="G210" s="42">
        <f t="shared" si="35"/>
        <v>0</v>
      </c>
      <c r="H210" s="42">
        <f t="shared" si="36"/>
        <v>0</v>
      </c>
      <c r="I210" s="42">
        <f t="shared" si="37"/>
        <v>0</v>
      </c>
      <c r="J210" s="42">
        <f t="shared" si="38"/>
        <v>0</v>
      </c>
      <c r="K210" s="42">
        <f t="shared" si="30"/>
        <v>0.13953489404876032</v>
      </c>
      <c r="L210" s="42">
        <f t="shared" si="39"/>
        <v>0.01946998665719877</v>
      </c>
      <c r="M210" s="42">
        <f t="shared" si="31"/>
        <v>21.848333287075036</v>
      </c>
      <c r="N210" s="42">
        <f t="shared" si="32"/>
        <v>97.97697765195376</v>
      </c>
      <c r="O210" s="42">
        <f t="shared" si="33"/>
        <v>25.770712892956126</v>
      </c>
      <c r="P210" s="31">
        <f t="shared" si="40"/>
        <v>-0.13953489404876032</v>
      </c>
    </row>
    <row r="211" spans="4:16" ht="12.75">
      <c r="D211" s="90">
        <f t="shared" si="41"/>
        <v>0</v>
      </c>
      <c r="E211" s="90">
        <f t="shared" si="41"/>
        <v>0</v>
      </c>
      <c r="F211" s="42">
        <f t="shared" si="34"/>
        <v>0</v>
      </c>
      <c r="G211" s="42">
        <f t="shared" si="35"/>
        <v>0</v>
      </c>
      <c r="H211" s="42">
        <f t="shared" si="36"/>
        <v>0</v>
      </c>
      <c r="I211" s="42">
        <f t="shared" si="37"/>
        <v>0</v>
      </c>
      <c r="J211" s="42">
        <f t="shared" si="38"/>
        <v>0</v>
      </c>
      <c r="K211" s="42">
        <f t="shared" si="30"/>
        <v>0.13953489404876032</v>
      </c>
      <c r="L211" s="42">
        <f t="shared" si="39"/>
        <v>0.01946998665719877</v>
      </c>
      <c r="M211" s="42">
        <f t="shared" si="31"/>
        <v>21.848333287075036</v>
      </c>
      <c r="N211" s="42">
        <f t="shared" si="32"/>
        <v>97.97697765195376</v>
      </c>
      <c r="O211" s="42">
        <f t="shared" si="33"/>
        <v>25.770712892956126</v>
      </c>
      <c r="P211" s="31">
        <f t="shared" si="40"/>
        <v>-0.13953489404876032</v>
      </c>
    </row>
    <row r="212" spans="4:16" ht="12.75">
      <c r="D212" s="90">
        <f t="shared" si="41"/>
        <v>0</v>
      </c>
      <c r="E212" s="90">
        <f t="shared" si="41"/>
        <v>0</v>
      </c>
      <c r="F212" s="42">
        <f t="shared" si="34"/>
        <v>0</v>
      </c>
      <c r="G212" s="42">
        <f t="shared" si="35"/>
        <v>0</v>
      </c>
      <c r="H212" s="42">
        <f t="shared" si="36"/>
        <v>0</v>
      </c>
      <c r="I212" s="42">
        <f t="shared" si="37"/>
        <v>0</v>
      </c>
      <c r="J212" s="42">
        <f t="shared" si="38"/>
        <v>0</v>
      </c>
      <c r="K212" s="42">
        <f t="shared" si="30"/>
        <v>0.13953489404876032</v>
      </c>
      <c r="L212" s="42">
        <f t="shared" si="39"/>
        <v>0.01946998665719877</v>
      </c>
      <c r="M212" s="42">
        <f t="shared" si="31"/>
        <v>21.848333287075036</v>
      </c>
      <c r="N212" s="42">
        <f t="shared" si="32"/>
        <v>97.97697765195376</v>
      </c>
      <c r="O212" s="42">
        <f t="shared" si="33"/>
        <v>25.770712892956126</v>
      </c>
      <c r="P212" s="31">
        <f t="shared" si="40"/>
        <v>-0.13953489404876032</v>
      </c>
    </row>
    <row r="213" spans="4:16" ht="12.75">
      <c r="D213" s="90">
        <f aca="true" t="shared" si="42" ref="D213:E276">A213/A$18</f>
        <v>0</v>
      </c>
      <c r="E213" s="90">
        <f t="shared" si="42"/>
        <v>0</v>
      </c>
      <c r="F213" s="42">
        <f t="shared" si="34"/>
        <v>0</v>
      </c>
      <c r="G213" s="42">
        <f t="shared" si="35"/>
        <v>0</v>
      </c>
      <c r="H213" s="42">
        <f t="shared" si="36"/>
        <v>0</v>
      </c>
      <c r="I213" s="42">
        <f t="shared" si="37"/>
        <v>0</v>
      </c>
      <c r="J213" s="42">
        <f t="shared" si="38"/>
        <v>0</v>
      </c>
      <c r="K213" s="42">
        <f aca="true" t="shared" si="43" ref="K213:K276">+E$4+E$5*D213+E$6*D213^2</f>
        <v>0.13953489404876032</v>
      </c>
      <c r="L213" s="42">
        <f t="shared" si="39"/>
        <v>0.01946998665719877</v>
      </c>
      <c r="M213" s="42">
        <f aca="true" t="shared" si="44" ref="M213:M276">(M$1-M$2*D213+M$3*F213)^2</f>
        <v>21.848333287075036</v>
      </c>
      <c r="N213" s="42">
        <f aca="true" t="shared" si="45" ref="N213:N276">(-M$2+M$4*D213-M$5*F213)^2</f>
        <v>97.97697765195376</v>
      </c>
      <c r="O213" s="42">
        <f aca="true" t="shared" si="46" ref="O213:O276">+(M$3-D213*M$5+F213*M$6)^2</f>
        <v>25.770712892956126</v>
      </c>
      <c r="P213" s="31">
        <f t="shared" si="40"/>
        <v>-0.13953489404876032</v>
      </c>
    </row>
    <row r="214" spans="4:16" ht="12.75">
      <c r="D214" s="90">
        <f t="shared" si="42"/>
        <v>0</v>
      </c>
      <c r="E214" s="90">
        <f t="shared" si="42"/>
        <v>0</v>
      </c>
      <c r="F214" s="42">
        <f aca="true" t="shared" si="47" ref="F214:F277">D214*D214</f>
        <v>0</v>
      </c>
      <c r="G214" s="42">
        <f aca="true" t="shared" si="48" ref="G214:G277">D214*F214</f>
        <v>0</v>
      </c>
      <c r="H214" s="42">
        <f aca="true" t="shared" si="49" ref="H214:H277">F214*F214</f>
        <v>0</v>
      </c>
      <c r="I214" s="42">
        <f aca="true" t="shared" si="50" ref="I214:I277">E214*D214</f>
        <v>0</v>
      </c>
      <c r="J214" s="42">
        <f aca="true" t="shared" si="51" ref="J214:J277">I214*D214</f>
        <v>0</v>
      </c>
      <c r="K214" s="42">
        <f t="shared" si="43"/>
        <v>0.13953489404876032</v>
      </c>
      <c r="L214" s="42">
        <f aca="true" t="shared" si="52" ref="L214:L277">+(K214-E214)^2</f>
        <v>0.01946998665719877</v>
      </c>
      <c r="M214" s="42">
        <f t="shared" si="44"/>
        <v>21.848333287075036</v>
      </c>
      <c r="N214" s="42">
        <f t="shared" si="45"/>
        <v>97.97697765195376</v>
      </c>
      <c r="O214" s="42">
        <f t="shared" si="46"/>
        <v>25.770712892956126</v>
      </c>
      <c r="P214" s="31">
        <f aca="true" t="shared" si="53" ref="P214:P277">+E214-K214</f>
        <v>-0.13953489404876032</v>
      </c>
    </row>
    <row r="215" spans="4:16" ht="12.75">
      <c r="D215" s="90">
        <f t="shared" si="42"/>
        <v>0</v>
      </c>
      <c r="E215" s="90">
        <f t="shared" si="42"/>
        <v>0</v>
      </c>
      <c r="F215" s="42">
        <f t="shared" si="47"/>
        <v>0</v>
      </c>
      <c r="G215" s="42">
        <f t="shared" si="48"/>
        <v>0</v>
      </c>
      <c r="H215" s="42">
        <f t="shared" si="49"/>
        <v>0</v>
      </c>
      <c r="I215" s="42">
        <f t="shared" si="50"/>
        <v>0</v>
      </c>
      <c r="J215" s="42">
        <f t="shared" si="51"/>
        <v>0</v>
      </c>
      <c r="K215" s="42">
        <f t="shared" si="43"/>
        <v>0.13953489404876032</v>
      </c>
      <c r="L215" s="42">
        <f t="shared" si="52"/>
        <v>0.01946998665719877</v>
      </c>
      <c r="M215" s="42">
        <f t="shared" si="44"/>
        <v>21.848333287075036</v>
      </c>
      <c r="N215" s="42">
        <f t="shared" si="45"/>
        <v>97.97697765195376</v>
      </c>
      <c r="O215" s="42">
        <f t="shared" si="46"/>
        <v>25.770712892956126</v>
      </c>
      <c r="P215" s="31">
        <f t="shared" si="53"/>
        <v>-0.13953489404876032</v>
      </c>
    </row>
    <row r="216" spans="4:16" ht="12.75">
      <c r="D216" s="90">
        <f t="shared" si="42"/>
        <v>0</v>
      </c>
      <c r="E216" s="90">
        <f t="shared" si="42"/>
        <v>0</v>
      </c>
      <c r="F216" s="42">
        <f t="shared" si="47"/>
        <v>0</v>
      </c>
      <c r="G216" s="42">
        <f t="shared" si="48"/>
        <v>0</v>
      </c>
      <c r="H216" s="42">
        <f t="shared" si="49"/>
        <v>0</v>
      </c>
      <c r="I216" s="42">
        <f t="shared" si="50"/>
        <v>0</v>
      </c>
      <c r="J216" s="42">
        <f t="shared" si="51"/>
        <v>0</v>
      </c>
      <c r="K216" s="42">
        <f t="shared" si="43"/>
        <v>0.13953489404876032</v>
      </c>
      <c r="L216" s="42">
        <f t="shared" si="52"/>
        <v>0.01946998665719877</v>
      </c>
      <c r="M216" s="42">
        <f t="shared" si="44"/>
        <v>21.848333287075036</v>
      </c>
      <c r="N216" s="42">
        <f t="shared" si="45"/>
        <v>97.97697765195376</v>
      </c>
      <c r="O216" s="42">
        <f t="shared" si="46"/>
        <v>25.770712892956126</v>
      </c>
      <c r="P216" s="31">
        <f t="shared" si="53"/>
        <v>-0.13953489404876032</v>
      </c>
    </row>
    <row r="217" spans="4:16" ht="12.75">
      <c r="D217" s="90">
        <f t="shared" si="42"/>
        <v>0</v>
      </c>
      <c r="E217" s="90">
        <f t="shared" si="42"/>
        <v>0</v>
      </c>
      <c r="F217" s="42">
        <f t="shared" si="47"/>
        <v>0</v>
      </c>
      <c r="G217" s="42">
        <f t="shared" si="48"/>
        <v>0</v>
      </c>
      <c r="H217" s="42">
        <f t="shared" si="49"/>
        <v>0</v>
      </c>
      <c r="I217" s="42">
        <f t="shared" si="50"/>
        <v>0</v>
      </c>
      <c r="J217" s="42">
        <f t="shared" si="51"/>
        <v>0</v>
      </c>
      <c r="K217" s="42">
        <f t="shared" si="43"/>
        <v>0.13953489404876032</v>
      </c>
      <c r="L217" s="42">
        <f t="shared" si="52"/>
        <v>0.01946998665719877</v>
      </c>
      <c r="M217" s="42">
        <f t="shared" si="44"/>
        <v>21.848333287075036</v>
      </c>
      <c r="N217" s="42">
        <f t="shared" si="45"/>
        <v>97.97697765195376</v>
      </c>
      <c r="O217" s="42">
        <f t="shared" si="46"/>
        <v>25.770712892956126</v>
      </c>
      <c r="P217" s="31">
        <f t="shared" si="53"/>
        <v>-0.13953489404876032</v>
      </c>
    </row>
    <row r="218" spans="4:16" ht="12.75">
      <c r="D218" s="90">
        <f t="shared" si="42"/>
        <v>0</v>
      </c>
      <c r="E218" s="90">
        <f t="shared" si="42"/>
        <v>0</v>
      </c>
      <c r="F218" s="42">
        <f t="shared" si="47"/>
        <v>0</v>
      </c>
      <c r="G218" s="42">
        <f t="shared" si="48"/>
        <v>0</v>
      </c>
      <c r="H218" s="42">
        <f t="shared" si="49"/>
        <v>0</v>
      </c>
      <c r="I218" s="42">
        <f t="shared" si="50"/>
        <v>0</v>
      </c>
      <c r="J218" s="42">
        <f t="shared" si="51"/>
        <v>0</v>
      </c>
      <c r="K218" s="42">
        <f t="shared" si="43"/>
        <v>0.13953489404876032</v>
      </c>
      <c r="L218" s="42">
        <f t="shared" si="52"/>
        <v>0.01946998665719877</v>
      </c>
      <c r="M218" s="42">
        <f t="shared" si="44"/>
        <v>21.848333287075036</v>
      </c>
      <c r="N218" s="42">
        <f t="shared" si="45"/>
        <v>97.97697765195376</v>
      </c>
      <c r="O218" s="42">
        <f t="shared" si="46"/>
        <v>25.770712892956126</v>
      </c>
      <c r="P218" s="31">
        <f t="shared" si="53"/>
        <v>-0.13953489404876032</v>
      </c>
    </row>
    <row r="219" spans="4:16" ht="12.75">
      <c r="D219" s="90">
        <f t="shared" si="42"/>
        <v>0</v>
      </c>
      <c r="E219" s="90">
        <f t="shared" si="42"/>
        <v>0</v>
      </c>
      <c r="F219" s="42">
        <f t="shared" si="47"/>
        <v>0</v>
      </c>
      <c r="G219" s="42">
        <f t="shared" si="48"/>
        <v>0</v>
      </c>
      <c r="H219" s="42">
        <f t="shared" si="49"/>
        <v>0</v>
      </c>
      <c r="I219" s="42">
        <f t="shared" si="50"/>
        <v>0</v>
      </c>
      <c r="J219" s="42">
        <f t="shared" si="51"/>
        <v>0</v>
      </c>
      <c r="K219" s="42">
        <f t="shared" si="43"/>
        <v>0.13953489404876032</v>
      </c>
      <c r="L219" s="42">
        <f t="shared" si="52"/>
        <v>0.01946998665719877</v>
      </c>
      <c r="M219" s="42">
        <f t="shared" si="44"/>
        <v>21.848333287075036</v>
      </c>
      <c r="N219" s="42">
        <f t="shared" si="45"/>
        <v>97.97697765195376</v>
      </c>
      <c r="O219" s="42">
        <f t="shared" si="46"/>
        <v>25.770712892956126</v>
      </c>
      <c r="P219" s="31">
        <f t="shared" si="53"/>
        <v>-0.13953489404876032</v>
      </c>
    </row>
    <row r="220" spans="4:16" ht="12.75">
      <c r="D220" s="90">
        <f t="shared" si="42"/>
        <v>0</v>
      </c>
      <c r="E220" s="90">
        <f t="shared" si="42"/>
        <v>0</v>
      </c>
      <c r="F220" s="42">
        <f t="shared" si="47"/>
        <v>0</v>
      </c>
      <c r="G220" s="42">
        <f t="shared" si="48"/>
        <v>0</v>
      </c>
      <c r="H220" s="42">
        <f t="shared" si="49"/>
        <v>0</v>
      </c>
      <c r="I220" s="42">
        <f t="shared" si="50"/>
        <v>0</v>
      </c>
      <c r="J220" s="42">
        <f t="shared" si="51"/>
        <v>0</v>
      </c>
      <c r="K220" s="42">
        <f t="shared" si="43"/>
        <v>0.13953489404876032</v>
      </c>
      <c r="L220" s="42">
        <f t="shared" si="52"/>
        <v>0.01946998665719877</v>
      </c>
      <c r="M220" s="42">
        <f t="shared" si="44"/>
        <v>21.848333287075036</v>
      </c>
      <c r="N220" s="42">
        <f t="shared" si="45"/>
        <v>97.97697765195376</v>
      </c>
      <c r="O220" s="42">
        <f t="shared" si="46"/>
        <v>25.770712892956126</v>
      </c>
      <c r="P220" s="31">
        <f t="shared" si="53"/>
        <v>-0.13953489404876032</v>
      </c>
    </row>
    <row r="221" spans="4:16" ht="12.75">
      <c r="D221" s="90">
        <f t="shared" si="42"/>
        <v>0</v>
      </c>
      <c r="E221" s="90">
        <f t="shared" si="42"/>
        <v>0</v>
      </c>
      <c r="F221" s="42">
        <f t="shared" si="47"/>
        <v>0</v>
      </c>
      <c r="G221" s="42">
        <f t="shared" si="48"/>
        <v>0</v>
      </c>
      <c r="H221" s="42">
        <f t="shared" si="49"/>
        <v>0</v>
      </c>
      <c r="I221" s="42">
        <f t="shared" si="50"/>
        <v>0</v>
      </c>
      <c r="J221" s="42">
        <f t="shared" si="51"/>
        <v>0</v>
      </c>
      <c r="K221" s="42">
        <f t="shared" si="43"/>
        <v>0.13953489404876032</v>
      </c>
      <c r="L221" s="42">
        <f t="shared" si="52"/>
        <v>0.01946998665719877</v>
      </c>
      <c r="M221" s="42">
        <f t="shared" si="44"/>
        <v>21.848333287075036</v>
      </c>
      <c r="N221" s="42">
        <f t="shared" si="45"/>
        <v>97.97697765195376</v>
      </c>
      <c r="O221" s="42">
        <f t="shared" si="46"/>
        <v>25.770712892956126</v>
      </c>
      <c r="P221" s="31">
        <f t="shared" si="53"/>
        <v>-0.13953489404876032</v>
      </c>
    </row>
    <row r="222" spans="4:16" ht="12.75">
      <c r="D222" s="90">
        <f t="shared" si="42"/>
        <v>0</v>
      </c>
      <c r="E222" s="90">
        <f t="shared" si="42"/>
        <v>0</v>
      </c>
      <c r="F222" s="42">
        <f t="shared" si="47"/>
        <v>0</v>
      </c>
      <c r="G222" s="42">
        <f t="shared" si="48"/>
        <v>0</v>
      </c>
      <c r="H222" s="42">
        <f t="shared" si="49"/>
        <v>0</v>
      </c>
      <c r="I222" s="42">
        <f t="shared" si="50"/>
        <v>0</v>
      </c>
      <c r="J222" s="42">
        <f t="shared" si="51"/>
        <v>0</v>
      </c>
      <c r="K222" s="42">
        <f t="shared" si="43"/>
        <v>0.13953489404876032</v>
      </c>
      <c r="L222" s="42">
        <f t="shared" si="52"/>
        <v>0.01946998665719877</v>
      </c>
      <c r="M222" s="42">
        <f t="shared" si="44"/>
        <v>21.848333287075036</v>
      </c>
      <c r="N222" s="42">
        <f t="shared" si="45"/>
        <v>97.97697765195376</v>
      </c>
      <c r="O222" s="42">
        <f t="shared" si="46"/>
        <v>25.770712892956126</v>
      </c>
      <c r="P222" s="31">
        <f t="shared" si="53"/>
        <v>-0.13953489404876032</v>
      </c>
    </row>
    <row r="223" spans="4:16" ht="12.75">
      <c r="D223" s="90">
        <f t="shared" si="42"/>
        <v>0</v>
      </c>
      <c r="E223" s="90">
        <f t="shared" si="42"/>
        <v>0</v>
      </c>
      <c r="F223" s="42">
        <f t="shared" si="47"/>
        <v>0</v>
      </c>
      <c r="G223" s="42">
        <f t="shared" si="48"/>
        <v>0</v>
      </c>
      <c r="H223" s="42">
        <f t="shared" si="49"/>
        <v>0</v>
      </c>
      <c r="I223" s="42">
        <f t="shared" si="50"/>
        <v>0</v>
      </c>
      <c r="J223" s="42">
        <f t="shared" si="51"/>
        <v>0</v>
      </c>
      <c r="K223" s="42">
        <f t="shared" si="43"/>
        <v>0.13953489404876032</v>
      </c>
      <c r="L223" s="42">
        <f t="shared" si="52"/>
        <v>0.01946998665719877</v>
      </c>
      <c r="M223" s="42">
        <f t="shared" si="44"/>
        <v>21.848333287075036</v>
      </c>
      <c r="N223" s="42">
        <f t="shared" si="45"/>
        <v>97.97697765195376</v>
      </c>
      <c r="O223" s="42">
        <f t="shared" si="46"/>
        <v>25.770712892956126</v>
      </c>
      <c r="P223" s="31">
        <f t="shared" si="53"/>
        <v>-0.13953489404876032</v>
      </c>
    </row>
    <row r="224" spans="4:16" ht="12.75">
      <c r="D224" s="90">
        <f t="shared" si="42"/>
        <v>0</v>
      </c>
      <c r="E224" s="90">
        <f t="shared" si="42"/>
        <v>0</v>
      </c>
      <c r="F224" s="42">
        <f t="shared" si="47"/>
        <v>0</v>
      </c>
      <c r="G224" s="42">
        <f t="shared" si="48"/>
        <v>0</v>
      </c>
      <c r="H224" s="42">
        <f t="shared" si="49"/>
        <v>0</v>
      </c>
      <c r="I224" s="42">
        <f t="shared" si="50"/>
        <v>0</v>
      </c>
      <c r="J224" s="42">
        <f t="shared" si="51"/>
        <v>0</v>
      </c>
      <c r="K224" s="42">
        <f t="shared" si="43"/>
        <v>0.13953489404876032</v>
      </c>
      <c r="L224" s="42">
        <f t="shared" si="52"/>
        <v>0.01946998665719877</v>
      </c>
      <c r="M224" s="42">
        <f t="shared" si="44"/>
        <v>21.848333287075036</v>
      </c>
      <c r="N224" s="42">
        <f t="shared" si="45"/>
        <v>97.97697765195376</v>
      </c>
      <c r="O224" s="42">
        <f t="shared" si="46"/>
        <v>25.770712892956126</v>
      </c>
      <c r="P224" s="31">
        <f t="shared" si="53"/>
        <v>-0.13953489404876032</v>
      </c>
    </row>
    <row r="225" spans="4:16" ht="12.75">
      <c r="D225" s="90">
        <f t="shared" si="42"/>
        <v>0</v>
      </c>
      <c r="E225" s="90">
        <f t="shared" si="42"/>
        <v>0</v>
      </c>
      <c r="F225" s="42">
        <f t="shared" si="47"/>
        <v>0</v>
      </c>
      <c r="G225" s="42">
        <f t="shared" si="48"/>
        <v>0</v>
      </c>
      <c r="H225" s="42">
        <f t="shared" si="49"/>
        <v>0</v>
      </c>
      <c r="I225" s="42">
        <f t="shared" si="50"/>
        <v>0</v>
      </c>
      <c r="J225" s="42">
        <f t="shared" si="51"/>
        <v>0</v>
      </c>
      <c r="K225" s="42">
        <f t="shared" si="43"/>
        <v>0.13953489404876032</v>
      </c>
      <c r="L225" s="42">
        <f t="shared" si="52"/>
        <v>0.01946998665719877</v>
      </c>
      <c r="M225" s="42">
        <f t="shared" si="44"/>
        <v>21.848333287075036</v>
      </c>
      <c r="N225" s="42">
        <f t="shared" si="45"/>
        <v>97.97697765195376</v>
      </c>
      <c r="O225" s="42">
        <f t="shared" si="46"/>
        <v>25.770712892956126</v>
      </c>
      <c r="P225" s="31">
        <f t="shared" si="53"/>
        <v>-0.13953489404876032</v>
      </c>
    </row>
    <row r="226" spans="4:16" ht="12.75">
      <c r="D226" s="90">
        <f t="shared" si="42"/>
        <v>0</v>
      </c>
      <c r="E226" s="90">
        <f t="shared" si="42"/>
        <v>0</v>
      </c>
      <c r="F226" s="42">
        <f t="shared" si="47"/>
        <v>0</v>
      </c>
      <c r="G226" s="42">
        <f t="shared" si="48"/>
        <v>0</v>
      </c>
      <c r="H226" s="42">
        <f t="shared" si="49"/>
        <v>0</v>
      </c>
      <c r="I226" s="42">
        <f t="shared" si="50"/>
        <v>0</v>
      </c>
      <c r="J226" s="42">
        <f t="shared" si="51"/>
        <v>0</v>
      </c>
      <c r="K226" s="42">
        <f t="shared" si="43"/>
        <v>0.13953489404876032</v>
      </c>
      <c r="L226" s="42">
        <f t="shared" si="52"/>
        <v>0.01946998665719877</v>
      </c>
      <c r="M226" s="42">
        <f t="shared" si="44"/>
        <v>21.848333287075036</v>
      </c>
      <c r="N226" s="42">
        <f t="shared" si="45"/>
        <v>97.97697765195376</v>
      </c>
      <c r="O226" s="42">
        <f t="shared" si="46"/>
        <v>25.770712892956126</v>
      </c>
      <c r="P226" s="31">
        <f t="shared" si="53"/>
        <v>-0.13953489404876032</v>
      </c>
    </row>
    <row r="227" spans="4:16" ht="12.75">
      <c r="D227" s="90">
        <f t="shared" si="42"/>
        <v>0</v>
      </c>
      <c r="E227" s="90">
        <f t="shared" si="42"/>
        <v>0</v>
      </c>
      <c r="F227" s="42">
        <f t="shared" si="47"/>
        <v>0</v>
      </c>
      <c r="G227" s="42">
        <f t="shared" si="48"/>
        <v>0</v>
      </c>
      <c r="H227" s="42">
        <f t="shared" si="49"/>
        <v>0</v>
      </c>
      <c r="I227" s="42">
        <f t="shared" si="50"/>
        <v>0</v>
      </c>
      <c r="J227" s="42">
        <f t="shared" si="51"/>
        <v>0</v>
      </c>
      <c r="K227" s="42">
        <f t="shared" si="43"/>
        <v>0.13953489404876032</v>
      </c>
      <c r="L227" s="42">
        <f t="shared" si="52"/>
        <v>0.01946998665719877</v>
      </c>
      <c r="M227" s="42">
        <f t="shared" si="44"/>
        <v>21.848333287075036</v>
      </c>
      <c r="N227" s="42">
        <f t="shared" si="45"/>
        <v>97.97697765195376</v>
      </c>
      <c r="O227" s="42">
        <f t="shared" si="46"/>
        <v>25.770712892956126</v>
      </c>
      <c r="P227" s="31">
        <f t="shared" si="53"/>
        <v>-0.13953489404876032</v>
      </c>
    </row>
    <row r="228" spans="4:16" ht="12.75">
      <c r="D228" s="90">
        <f t="shared" si="42"/>
        <v>0</v>
      </c>
      <c r="E228" s="90">
        <f t="shared" si="42"/>
        <v>0</v>
      </c>
      <c r="F228" s="42">
        <f t="shared" si="47"/>
        <v>0</v>
      </c>
      <c r="G228" s="42">
        <f t="shared" si="48"/>
        <v>0</v>
      </c>
      <c r="H228" s="42">
        <f t="shared" si="49"/>
        <v>0</v>
      </c>
      <c r="I228" s="42">
        <f t="shared" si="50"/>
        <v>0</v>
      </c>
      <c r="J228" s="42">
        <f t="shared" si="51"/>
        <v>0</v>
      </c>
      <c r="K228" s="42">
        <f t="shared" si="43"/>
        <v>0.13953489404876032</v>
      </c>
      <c r="L228" s="42">
        <f t="shared" si="52"/>
        <v>0.01946998665719877</v>
      </c>
      <c r="M228" s="42">
        <f t="shared" si="44"/>
        <v>21.848333287075036</v>
      </c>
      <c r="N228" s="42">
        <f t="shared" si="45"/>
        <v>97.97697765195376</v>
      </c>
      <c r="O228" s="42">
        <f t="shared" si="46"/>
        <v>25.770712892956126</v>
      </c>
      <c r="P228" s="31">
        <f t="shared" si="53"/>
        <v>-0.13953489404876032</v>
      </c>
    </row>
    <row r="229" spans="4:16" ht="12.75">
      <c r="D229" s="90">
        <f t="shared" si="42"/>
        <v>0</v>
      </c>
      <c r="E229" s="90">
        <f t="shared" si="42"/>
        <v>0</v>
      </c>
      <c r="F229" s="42">
        <f t="shared" si="47"/>
        <v>0</v>
      </c>
      <c r="G229" s="42">
        <f t="shared" si="48"/>
        <v>0</v>
      </c>
      <c r="H229" s="42">
        <f t="shared" si="49"/>
        <v>0</v>
      </c>
      <c r="I229" s="42">
        <f t="shared" si="50"/>
        <v>0</v>
      </c>
      <c r="J229" s="42">
        <f t="shared" si="51"/>
        <v>0</v>
      </c>
      <c r="K229" s="42">
        <f t="shared" si="43"/>
        <v>0.13953489404876032</v>
      </c>
      <c r="L229" s="42">
        <f t="shared" si="52"/>
        <v>0.01946998665719877</v>
      </c>
      <c r="M229" s="42">
        <f t="shared" si="44"/>
        <v>21.848333287075036</v>
      </c>
      <c r="N229" s="42">
        <f t="shared" si="45"/>
        <v>97.97697765195376</v>
      </c>
      <c r="O229" s="42">
        <f t="shared" si="46"/>
        <v>25.770712892956126</v>
      </c>
      <c r="P229" s="31">
        <f t="shared" si="53"/>
        <v>-0.13953489404876032</v>
      </c>
    </row>
    <row r="230" spans="4:16" ht="12.75">
      <c r="D230" s="90">
        <f t="shared" si="42"/>
        <v>0</v>
      </c>
      <c r="E230" s="90">
        <f t="shared" si="42"/>
        <v>0</v>
      </c>
      <c r="F230" s="42">
        <f t="shared" si="47"/>
        <v>0</v>
      </c>
      <c r="G230" s="42">
        <f t="shared" si="48"/>
        <v>0</v>
      </c>
      <c r="H230" s="42">
        <f t="shared" si="49"/>
        <v>0</v>
      </c>
      <c r="I230" s="42">
        <f t="shared" si="50"/>
        <v>0</v>
      </c>
      <c r="J230" s="42">
        <f t="shared" si="51"/>
        <v>0</v>
      </c>
      <c r="K230" s="42">
        <f t="shared" si="43"/>
        <v>0.13953489404876032</v>
      </c>
      <c r="L230" s="42">
        <f t="shared" si="52"/>
        <v>0.01946998665719877</v>
      </c>
      <c r="M230" s="42">
        <f t="shared" si="44"/>
        <v>21.848333287075036</v>
      </c>
      <c r="N230" s="42">
        <f t="shared" si="45"/>
        <v>97.97697765195376</v>
      </c>
      <c r="O230" s="42">
        <f t="shared" si="46"/>
        <v>25.770712892956126</v>
      </c>
      <c r="P230" s="31">
        <f t="shared" si="53"/>
        <v>-0.13953489404876032</v>
      </c>
    </row>
    <row r="231" spans="4:16" ht="12.75">
      <c r="D231" s="90">
        <f t="shared" si="42"/>
        <v>0</v>
      </c>
      <c r="E231" s="90">
        <f t="shared" si="42"/>
        <v>0</v>
      </c>
      <c r="F231" s="42">
        <f t="shared" si="47"/>
        <v>0</v>
      </c>
      <c r="G231" s="42">
        <f t="shared" si="48"/>
        <v>0</v>
      </c>
      <c r="H231" s="42">
        <f t="shared" si="49"/>
        <v>0</v>
      </c>
      <c r="I231" s="42">
        <f t="shared" si="50"/>
        <v>0</v>
      </c>
      <c r="J231" s="42">
        <f t="shared" si="51"/>
        <v>0</v>
      </c>
      <c r="K231" s="42">
        <f t="shared" si="43"/>
        <v>0.13953489404876032</v>
      </c>
      <c r="L231" s="42">
        <f t="shared" si="52"/>
        <v>0.01946998665719877</v>
      </c>
      <c r="M231" s="42">
        <f t="shared" si="44"/>
        <v>21.848333287075036</v>
      </c>
      <c r="N231" s="42">
        <f t="shared" si="45"/>
        <v>97.97697765195376</v>
      </c>
      <c r="O231" s="42">
        <f t="shared" si="46"/>
        <v>25.770712892956126</v>
      </c>
      <c r="P231" s="31">
        <f t="shared" si="53"/>
        <v>-0.13953489404876032</v>
      </c>
    </row>
    <row r="232" spans="4:16" ht="12.75">
      <c r="D232" s="90">
        <f t="shared" si="42"/>
        <v>0</v>
      </c>
      <c r="E232" s="90">
        <f t="shared" si="42"/>
        <v>0</v>
      </c>
      <c r="F232" s="42">
        <f t="shared" si="47"/>
        <v>0</v>
      </c>
      <c r="G232" s="42">
        <f t="shared" si="48"/>
        <v>0</v>
      </c>
      <c r="H232" s="42">
        <f t="shared" si="49"/>
        <v>0</v>
      </c>
      <c r="I232" s="42">
        <f t="shared" si="50"/>
        <v>0</v>
      </c>
      <c r="J232" s="42">
        <f t="shared" si="51"/>
        <v>0</v>
      </c>
      <c r="K232" s="42">
        <f t="shared" si="43"/>
        <v>0.13953489404876032</v>
      </c>
      <c r="L232" s="42">
        <f t="shared" si="52"/>
        <v>0.01946998665719877</v>
      </c>
      <c r="M232" s="42">
        <f t="shared" si="44"/>
        <v>21.848333287075036</v>
      </c>
      <c r="N232" s="42">
        <f t="shared" si="45"/>
        <v>97.97697765195376</v>
      </c>
      <c r="O232" s="42">
        <f t="shared" si="46"/>
        <v>25.770712892956126</v>
      </c>
      <c r="P232" s="31">
        <f t="shared" si="53"/>
        <v>-0.13953489404876032</v>
      </c>
    </row>
    <row r="233" spans="4:16" ht="12.75">
      <c r="D233" s="90">
        <f t="shared" si="42"/>
        <v>0</v>
      </c>
      <c r="E233" s="90">
        <f t="shared" si="42"/>
        <v>0</v>
      </c>
      <c r="F233" s="42">
        <f t="shared" si="47"/>
        <v>0</v>
      </c>
      <c r="G233" s="42">
        <f t="shared" si="48"/>
        <v>0</v>
      </c>
      <c r="H233" s="42">
        <f t="shared" si="49"/>
        <v>0</v>
      </c>
      <c r="I233" s="42">
        <f t="shared" si="50"/>
        <v>0</v>
      </c>
      <c r="J233" s="42">
        <f t="shared" si="51"/>
        <v>0</v>
      </c>
      <c r="K233" s="42">
        <f t="shared" si="43"/>
        <v>0.13953489404876032</v>
      </c>
      <c r="L233" s="42">
        <f t="shared" si="52"/>
        <v>0.01946998665719877</v>
      </c>
      <c r="M233" s="42">
        <f t="shared" si="44"/>
        <v>21.848333287075036</v>
      </c>
      <c r="N233" s="42">
        <f t="shared" si="45"/>
        <v>97.97697765195376</v>
      </c>
      <c r="O233" s="42">
        <f t="shared" si="46"/>
        <v>25.770712892956126</v>
      </c>
      <c r="P233" s="31">
        <f t="shared" si="53"/>
        <v>-0.13953489404876032</v>
      </c>
    </row>
    <row r="234" spans="4:16" ht="12.75">
      <c r="D234" s="90">
        <f t="shared" si="42"/>
        <v>0</v>
      </c>
      <c r="E234" s="90">
        <f t="shared" si="42"/>
        <v>0</v>
      </c>
      <c r="F234" s="42">
        <f t="shared" si="47"/>
        <v>0</v>
      </c>
      <c r="G234" s="42">
        <f t="shared" si="48"/>
        <v>0</v>
      </c>
      <c r="H234" s="42">
        <f t="shared" si="49"/>
        <v>0</v>
      </c>
      <c r="I234" s="42">
        <f t="shared" si="50"/>
        <v>0</v>
      </c>
      <c r="J234" s="42">
        <f t="shared" si="51"/>
        <v>0</v>
      </c>
      <c r="K234" s="42">
        <f t="shared" si="43"/>
        <v>0.13953489404876032</v>
      </c>
      <c r="L234" s="42">
        <f t="shared" si="52"/>
        <v>0.01946998665719877</v>
      </c>
      <c r="M234" s="42">
        <f t="shared" si="44"/>
        <v>21.848333287075036</v>
      </c>
      <c r="N234" s="42">
        <f t="shared" si="45"/>
        <v>97.97697765195376</v>
      </c>
      <c r="O234" s="42">
        <f t="shared" si="46"/>
        <v>25.770712892956126</v>
      </c>
      <c r="P234" s="31">
        <f t="shared" si="53"/>
        <v>-0.13953489404876032</v>
      </c>
    </row>
    <row r="235" spans="4:16" ht="12.75">
      <c r="D235" s="90">
        <f t="shared" si="42"/>
        <v>0</v>
      </c>
      <c r="E235" s="90">
        <f t="shared" si="42"/>
        <v>0</v>
      </c>
      <c r="F235" s="42">
        <f t="shared" si="47"/>
        <v>0</v>
      </c>
      <c r="G235" s="42">
        <f t="shared" si="48"/>
        <v>0</v>
      </c>
      <c r="H235" s="42">
        <f t="shared" si="49"/>
        <v>0</v>
      </c>
      <c r="I235" s="42">
        <f t="shared" si="50"/>
        <v>0</v>
      </c>
      <c r="J235" s="42">
        <f t="shared" si="51"/>
        <v>0</v>
      </c>
      <c r="K235" s="42">
        <f t="shared" si="43"/>
        <v>0.13953489404876032</v>
      </c>
      <c r="L235" s="42">
        <f t="shared" si="52"/>
        <v>0.01946998665719877</v>
      </c>
      <c r="M235" s="42">
        <f t="shared" si="44"/>
        <v>21.848333287075036</v>
      </c>
      <c r="N235" s="42">
        <f t="shared" si="45"/>
        <v>97.97697765195376</v>
      </c>
      <c r="O235" s="42">
        <f t="shared" si="46"/>
        <v>25.770712892956126</v>
      </c>
      <c r="P235" s="31">
        <f t="shared" si="53"/>
        <v>-0.13953489404876032</v>
      </c>
    </row>
    <row r="236" spans="4:16" ht="12.75">
      <c r="D236" s="90">
        <f t="shared" si="42"/>
        <v>0</v>
      </c>
      <c r="E236" s="90">
        <f t="shared" si="42"/>
        <v>0</v>
      </c>
      <c r="F236" s="42">
        <f t="shared" si="47"/>
        <v>0</v>
      </c>
      <c r="G236" s="42">
        <f t="shared" si="48"/>
        <v>0</v>
      </c>
      <c r="H236" s="42">
        <f t="shared" si="49"/>
        <v>0</v>
      </c>
      <c r="I236" s="42">
        <f t="shared" si="50"/>
        <v>0</v>
      </c>
      <c r="J236" s="42">
        <f t="shared" si="51"/>
        <v>0</v>
      </c>
      <c r="K236" s="42">
        <f t="shared" si="43"/>
        <v>0.13953489404876032</v>
      </c>
      <c r="L236" s="42">
        <f t="shared" si="52"/>
        <v>0.01946998665719877</v>
      </c>
      <c r="M236" s="42">
        <f t="shared" si="44"/>
        <v>21.848333287075036</v>
      </c>
      <c r="N236" s="42">
        <f t="shared" si="45"/>
        <v>97.97697765195376</v>
      </c>
      <c r="O236" s="42">
        <f t="shared" si="46"/>
        <v>25.770712892956126</v>
      </c>
      <c r="P236" s="31">
        <f t="shared" si="53"/>
        <v>-0.13953489404876032</v>
      </c>
    </row>
    <row r="237" spans="4:16" ht="12.75">
      <c r="D237" s="90">
        <f t="shared" si="42"/>
        <v>0</v>
      </c>
      <c r="E237" s="90">
        <f t="shared" si="42"/>
        <v>0</v>
      </c>
      <c r="F237" s="42">
        <f t="shared" si="47"/>
        <v>0</v>
      </c>
      <c r="G237" s="42">
        <f t="shared" si="48"/>
        <v>0</v>
      </c>
      <c r="H237" s="42">
        <f t="shared" si="49"/>
        <v>0</v>
      </c>
      <c r="I237" s="42">
        <f t="shared" si="50"/>
        <v>0</v>
      </c>
      <c r="J237" s="42">
        <f t="shared" si="51"/>
        <v>0</v>
      </c>
      <c r="K237" s="42">
        <f t="shared" si="43"/>
        <v>0.13953489404876032</v>
      </c>
      <c r="L237" s="42">
        <f t="shared" si="52"/>
        <v>0.01946998665719877</v>
      </c>
      <c r="M237" s="42">
        <f t="shared" si="44"/>
        <v>21.848333287075036</v>
      </c>
      <c r="N237" s="42">
        <f t="shared" si="45"/>
        <v>97.97697765195376</v>
      </c>
      <c r="O237" s="42">
        <f t="shared" si="46"/>
        <v>25.770712892956126</v>
      </c>
      <c r="P237" s="31">
        <f t="shared" si="53"/>
        <v>-0.13953489404876032</v>
      </c>
    </row>
    <row r="238" spans="4:16" ht="12.75">
      <c r="D238" s="90">
        <f t="shared" si="42"/>
        <v>0</v>
      </c>
      <c r="E238" s="90">
        <f t="shared" si="42"/>
        <v>0</v>
      </c>
      <c r="F238" s="42">
        <f t="shared" si="47"/>
        <v>0</v>
      </c>
      <c r="G238" s="42">
        <f t="shared" si="48"/>
        <v>0</v>
      </c>
      <c r="H238" s="42">
        <f t="shared" si="49"/>
        <v>0</v>
      </c>
      <c r="I238" s="42">
        <f t="shared" si="50"/>
        <v>0</v>
      </c>
      <c r="J238" s="42">
        <f t="shared" si="51"/>
        <v>0</v>
      </c>
      <c r="K238" s="42">
        <f t="shared" si="43"/>
        <v>0.13953489404876032</v>
      </c>
      <c r="L238" s="42">
        <f t="shared" si="52"/>
        <v>0.01946998665719877</v>
      </c>
      <c r="M238" s="42">
        <f t="shared" si="44"/>
        <v>21.848333287075036</v>
      </c>
      <c r="N238" s="42">
        <f t="shared" si="45"/>
        <v>97.97697765195376</v>
      </c>
      <c r="O238" s="42">
        <f t="shared" si="46"/>
        <v>25.770712892956126</v>
      </c>
      <c r="P238" s="31">
        <f t="shared" si="53"/>
        <v>-0.13953489404876032</v>
      </c>
    </row>
    <row r="239" spans="4:16" ht="12.75">
      <c r="D239" s="90">
        <f t="shared" si="42"/>
        <v>0</v>
      </c>
      <c r="E239" s="90">
        <f t="shared" si="42"/>
        <v>0</v>
      </c>
      <c r="F239" s="42">
        <f t="shared" si="47"/>
        <v>0</v>
      </c>
      <c r="G239" s="42">
        <f t="shared" si="48"/>
        <v>0</v>
      </c>
      <c r="H239" s="42">
        <f t="shared" si="49"/>
        <v>0</v>
      </c>
      <c r="I239" s="42">
        <f t="shared" si="50"/>
        <v>0</v>
      </c>
      <c r="J239" s="42">
        <f t="shared" si="51"/>
        <v>0</v>
      </c>
      <c r="K239" s="42">
        <f t="shared" si="43"/>
        <v>0.13953489404876032</v>
      </c>
      <c r="L239" s="42">
        <f t="shared" si="52"/>
        <v>0.01946998665719877</v>
      </c>
      <c r="M239" s="42">
        <f t="shared" si="44"/>
        <v>21.848333287075036</v>
      </c>
      <c r="N239" s="42">
        <f t="shared" si="45"/>
        <v>97.97697765195376</v>
      </c>
      <c r="O239" s="42">
        <f t="shared" si="46"/>
        <v>25.770712892956126</v>
      </c>
      <c r="P239" s="31">
        <f t="shared" si="53"/>
        <v>-0.13953489404876032</v>
      </c>
    </row>
    <row r="240" spans="4:16" ht="12.75">
      <c r="D240" s="90">
        <f t="shared" si="42"/>
        <v>0</v>
      </c>
      <c r="E240" s="90">
        <f t="shared" si="42"/>
        <v>0</v>
      </c>
      <c r="F240" s="42">
        <f t="shared" si="47"/>
        <v>0</v>
      </c>
      <c r="G240" s="42">
        <f t="shared" si="48"/>
        <v>0</v>
      </c>
      <c r="H240" s="42">
        <f t="shared" si="49"/>
        <v>0</v>
      </c>
      <c r="I240" s="42">
        <f t="shared" si="50"/>
        <v>0</v>
      </c>
      <c r="J240" s="42">
        <f t="shared" si="51"/>
        <v>0</v>
      </c>
      <c r="K240" s="42">
        <f t="shared" si="43"/>
        <v>0.13953489404876032</v>
      </c>
      <c r="L240" s="42">
        <f t="shared" si="52"/>
        <v>0.01946998665719877</v>
      </c>
      <c r="M240" s="42">
        <f t="shared" si="44"/>
        <v>21.848333287075036</v>
      </c>
      <c r="N240" s="42">
        <f t="shared" si="45"/>
        <v>97.97697765195376</v>
      </c>
      <c r="O240" s="42">
        <f t="shared" si="46"/>
        <v>25.770712892956126</v>
      </c>
      <c r="P240" s="31">
        <f t="shared" si="53"/>
        <v>-0.13953489404876032</v>
      </c>
    </row>
    <row r="241" spans="4:16" ht="12.75">
      <c r="D241" s="90">
        <f t="shared" si="42"/>
        <v>0</v>
      </c>
      <c r="E241" s="90">
        <f t="shared" si="42"/>
        <v>0</v>
      </c>
      <c r="F241" s="42">
        <f t="shared" si="47"/>
        <v>0</v>
      </c>
      <c r="G241" s="42">
        <f t="shared" si="48"/>
        <v>0</v>
      </c>
      <c r="H241" s="42">
        <f t="shared" si="49"/>
        <v>0</v>
      </c>
      <c r="I241" s="42">
        <f t="shared" si="50"/>
        <v>0</v>
      </c>
      <c r="J241" s="42">
        <f t="shared" si="51"/>
        <v>0</v>
      </c>
      <c r="K241" s="42">
        <f t="shared" si="43"/>
        <v>0.13953489404876032</v>
      </c>
      <c r="L241" s="42">
        <f t="shared" si="52"/>
        <v>0.01946998665719877</v>
      </c>
      <c r="M241" s="42">
        <f t="shared" si="44"/>
        <v>21.848333287075036</v>
      </c>
      <c r="N241" s="42">
        <f t="shared" si="45"/>
        <v>97.97697765195376</v>
      </c>
      <c r="O241" s="42">
        <f t="shared" si="46"/>
        <v>25.770712892956126</v>
      </c>
      <c r="P241" s="31">
        <f t="shared" si="53"/>
        <v>-0.13953489404876032</v>
      </c>
    </row>
    <row r="242" spans="4:16" ht="12.75">
      <c r="D242" s="90">
        <f t="shared" si="42"/>
        <v>0</v>
      </c>
      <c r="E242" s="90">
        <f t="shared" si="42"/>
        <v>0</v>
      </c>
      <c r="F242" s="42">
        <f t="shared" si="47"/>
        <v>0</v>
      </c>
      <c r="G242" s="42">
        <f t="shared" si="48"/>
        <v>0</v>
      </c>
      <c r="H242" s="42">
        <f t="shared" si="49"/>
        <v>0</v>
      </c>
      <c r="I242" s="42">
        <f t="shared" si="50"/>
        <v>0</v>
      </c>
      <c r="J242" s="42">
        <f t="shared" si="51"/>
        <v>0</v>
      </c>
      <c r="K242" s="42">
        <f t="shared" si="43"/>
        <v>0.13953489404876032</v>
      </c>
      <c r="L242" s="42">
        <f t="shared" si="52"/>
        <v>0.01946998665719877</v>
      </c>
      <c r="M242" s="42">
        <f t="shared" si="44"/>
        <v>21.848333287075036</v>
      </c>
      <c r="N242" s="42">
        <f t="shared" si="45"/>
        <v>97.97697765195376</v>
      </c>
      <c r="O242" s="42">
        <f t="shared" si="46"/>
        <v>25.770712892956126</v>
      </c>
      <c r="P242" s="31">
        <f t="shared" si="53"/>
        <v>-0.13953489404876032</v>
      </c>
    </row>
    <row r="243" spans="4:16" ht="12.75">
      <c r="D243" s="90">
        <f t="shared" si="42"/>
        <v>0</v>
      </c>
      <c r="E243" s="90">
        <f t="shared" si="42"/>
        <v>0</v>
      </c>
      <c r="F243" s="42">
        <f t="shared" si="47"/>
        <v>0</v>
      </c>
      <c r="G243" s="42">
        <f t="shared" si="48"/>
        <v>0</v>
      </c>
      <c r="H243" s="42">
        <f t="shared" si="49"/>
        <v>0</v>
      </c>
      <c r="I243" s="42">
        <f t="shared" si="50"/>
        <v>0</v>
      </c>
      <c r="J243" s="42">
        <f t="shared" si="51"/>
        <v>0</v>
      </c>
      <c r="K243" s="42">
        <f t="shared" si="43"/>
        <v>0.13953489404876032</v>
      </c>
      <c r="L243" s="42">
        <f t="shared" si="52"/>
        <v>0.01946998665719877</v>
      </c>
      <c r="M243" s="42">
        <f t="shared" si="44"/>
        <v>21.848333287075036</v>
      </c>
      <c r="N243" s="42">
        <f t="shared" si="45"/>
        <v>97.97697765195376</v>
      </c>
      <c r="O243" s="42">
        <f t="shared" si="46"/>
        <v>25.770712892956126</v>
      </c>
      <c r="P243" s="31">
        <f t="shared" si="53"/>
        <v>-0.13953489404876032</v>
      </c>
    </row>
    <row r="244" spans="4:16" ht="12.75">
      <c r="D244" s="90">
        <f t="shared" si="42"/>
        <v>0</v>
      </c>
      <c r="E244" s="90">
        <f t="shared" si="42"/>
        <v>0</v>
      </c>
      <c r="F244" s="42">
        <f t="shared" si="47"/>
        <v>0</v>
      </c>
      <c r="G244" s="42">
        <f t="shared" si="48"/>
        <v>0</v>
      </c>
      <c r="H244" s="42">
        <f t="shared" si="49"/>
        <v>0</v>
      </c>
      <c r="I244" s="42">
        <f t="shared" si="50"/>
        <v>0</v>
      </c>
      <c r="J244" s="42">
        <f t="shared" si="51"/>
        <v>0</v>
      </c>
      <c r="K244" s="42">
        <f t="shared" si="43"/>
        <v>0.13953489404876032</v>
      </c>
      <c r="L244" s="42">
        <f t="shared" si="52"/>
        <v>0.01946998665719877</v>
      </c>
      <c r="M244" s="42">
        <f t="shared" si="44"/>
        <v>21.848333287075036</v>
      </c>
      <c r="N244" s="42">
        <f t="shared" si="45"/>
        <v>97.97697765195376</v>
      </c>
      <c r="O244" s="42">
        <f t="shared" si="46"/>
        <v>25.770712892956126</v>
      </c>
      <c r="P244" s="31">
        <f t="shared" si="53"/>
        <v>-0.13953489404876032</v>
      </c>
    </row>
    <row r="245" spans="4:16" ht="12.75">
      <c r="D245" s="90">
        <f t="shared" si="42"/>
        <v>0</v>
      </c>
      <c r="E245" s="90">
        <f t="shared" si="42"/>
        <v>0</v>
      </c>
      <c r="F245" s="42">
        <f t="shared" si="47"/>
        <v>0</v>
      </c>
      <c r="G245" s="42">
        <f t="shared" si="48"/>
        <v>0</v>
      </c>
      <c r="H245" s="42">
        <f t="shared" si="49"/>
        <v>0</v>
      </c>
      <c r="I245" s="42">
        <f t="shared" si="50"/>
        <v>0</v>
      </c>
      <c r="J245" s="42">
        <f t="shared" si="51"/>
        <v>0</v>
      </c>
      <c r="K245" s="42">
        <f t="shared" si="43"/>
        <v>0.13953489404876032</v>
      </c>
      <c r="L245" s="42">
        <f t="shared" si="52"/>
        <v>0.01946998665719877</v>
      </c>
      <c r="M245" s="42">
        <f t="shared" si="44"/>
        <v>21.848333287075036</v>
      </c>
      <c r="N245" s="42">
        <f t="shared" si="45"/>
        <v>97.97697765195376</v>
      </c>
      <c r="O245" s="42">
        <f t="shared" si="46"/>
        <v>25.770712892956126</v>
      </c>
      <c r="P245" s="31">
        <f t="shared" si="53"/>
        <v>-0.13953489404876032</v>
      </c>
    </row>
    <row r="246" spans="4:16" ht="12.75">
      <c r="D246" s="90">
        <f t="shared" si="42"/>
        <v>0</v>
      </c>
      <c r="E246" s="90">
        <f t="shared" si="42"/>
        <v>0</v>
      </c>
      <c r="F246" s="42">
        <f t="shared" si="47"/>
        <v>0</v>
      </c>
      <c r="G246" s="42">
        <f t="shared" si="48"/>
        <v>0</v>
      </c>
      <c r="H246" s="42">
        <f t="shared" si="49"/>
        <v>0</v>
      </c>
      <c r="I246" s="42">
        <f t="shared" si="50"/>
        <v>0</v>
      </c>
      <c r="J246" s="42">
        <f t="shared" si="51"/>
        <v>0</v>
      </c>
      <c r="K246" s="42">
        <f t="shared" si="43"/>
        <v>0.13953489404876032</v>
      </c>
      <c r="L246" s="42">
        <f t="shared" si="52"/>
        <v>0.01946998665719877</v>
      </c>
      <c r="M246" s="42">
        <f t="shared" si="44"/>
        <v>21.848333287075036</v>
      </c>
      <c r="N246" s="42">
        <f t="shared" si="45"/>
        <v>97.97697765195376</v>
      </c>
      <c r="O246" s="42">
        <f t="shared" si="46"/>
        <v>25.770712892956126</v>
      </c>
      <c r="P246" s="31">
        <f t="shared" si="53"/>
        <v>-0.13953489404876032</v>
      </c>
    </row>
    <row r="247" spans="4:16" ht="12.75">
      <c r="D247" s="90">
        <f t="shared" si="42"/>
        <v>0</v>
      </c>
      <c r="E247" s="90">
        <f t="shared" si="42"/>
        <v>0</v>
      </c>
      <c r="F247" s="42">
        <f t="shared" si="47"/>
        <v>0</v>
      </c>
      <c r="G247" s="42">
        <f t="shared" si="48"/>
        <v>0</v>
      </c>
      <c r="H247" s="42">
        <f t="shared" si="49"/>
        <v>0</v>
      </c>
      <c r="I247" s="42">
        <f t="shared" si="50"/>
        <v>0</v>
      </c>
      <c r="J247" s="42">
        <f t="shared" si="51"/>
        <v>0</v>
      </c>
      <c r="K247" s="42">
        <f t="shared" si="43"/>
        <v>0.13953489404876032</v>
      </c>
      <c r="L247" s="42">
        <f t="shared" si="52"/>
        <v>0.01946998665719877</v>
      </c>
      <c r="M247" s="42">
        <f t="shared" si="44"/>
        <v>21.848333287075036</v>
      </c>
      <c r="N247" s="42">
        <f t="shared" si="45"/>
        <v>97.97697765195376</v>
      </c>
      <c r="O247" s="42">
        <f t="shared" si="46"/>
        <v>25.770712892956126</v>
      </c>
      <c r="P247" s="31">
        <f t="shared" si="53"/>
        <v>-0.13953489404876032</v>
      </c>
    </row>
    <row r="248" spans="4:16" ht="12.75">
      <c r="D248" s="90">
        <f t="shared" si="42"/>
        <v>0</v>
      </c>
      <c r="E248" s="90">
        <f t="shared" si="42"/>
        <v>0</v>
      </c>
      <c r="F248" s="42">
        <f t="shared" si="47"/>
        <v>0</v>
      </c>
      <c r="G248" s="42">
        <f t="shared" si="48"/>
        <v>0</v>
      </c>
      <c r="H248" s="42">
        <f t="shared" si="49"/>
        <v>0</v>
      </c>
      <c r="I248" s="42">
        <f t="shared" si="50"/>
        <v>0</v>
      </c>
      <c r="J248" s="42">
        <f t="shared" si="51"/>
        <v>0</v>
      </c>
      <c r="K248" s="42">
        <f t="shared" si="43"/>
        <v>0.13953489404876032</v>
      </c>
      <c r="L248" s="42">
        <f t="shared" si="52"/>
        <v>0.01946998665719877</v>
      </c>
      <c r="M248" s="42">
        <f t="shared" si="44"/>
        <v>21.848333287075036</v>
      </c>
      <c r="N248" s="42">
        <f t="shared" si="45"/>
        <v>97.97697765195376</v>
      </c>
      <c r="O248" s="42">
        <f t="shared" si="46"/>
        <v>25.770712892956126</v>
      </c>
      <c r="P248" s="31">
        <f t="shared" si="53"/>
        <v>-0.13953489404876032</v>
      </c>
    </row>
    <row r="249" spans="4:16" ht="12.75">
      <c r="D249" s="90">
        <f t="shared" si="42"/>
        <v>0</v>
      </c>
      <c r="E249" s="90">
        <f t="shared" si="42"/>
        <v>0</v>
      </c>
      <c r="F249" s="42">
        <f t="shared" si="47"/>
        <v>0</v>
      </c>
      <c r="G249" s="42">
        <f t="shared" si="48"/>
        <v>0</v>
      </c>
      <c r="H249" s="42">
        <f t="shared" si="49"/>
        <v>0</v>
      </c>
      <c r="I249" s="42">
        <f t="shared" si="50"/>
        <v>0</v>
      </c>
      <c r="J249" s="42">
        <f t="shared" si="51"/>
        <v>0</v>
      </c>
      <c r="K249" s="42">
        <f t="shared" si="43"/>
        <v>0.13953489404876032</v>
      </c>
      <c r="L249" s="42">
        <f t="shared" si="52"/>
        <v>0.01946998665719877</v>
      </c>
      <c r="M249" s="42">
        <f t="shared" si="44"/>
        <v>21.848333287075036</v>
      </c>
      <c r="N249" s="42">
        <f t="shared" si="45"/>
        <v>97.97697765195376</v>
      </c>
      <c r="O249" s="42">
        <f t="shared" si="46"/>
        <v>25.770712892956126</v>
      </c>
      <c r="P249" s="31">
        <f t="shared" si="53"/>
        <v>-0.13953489404876032</v>
      </c>
    </row>
    <row r="250" spans="4:16" ht="12.75">
      <c r="D250" s="90">
        <f t="shared" si="42"/>
        <v>0</v>
      </c>
      <c r="E250" s="90">
        <f t="shared" si="42"/>
        <v>0</v>
      </c>
      <c r="F250" s="42">
        <f t="shared" si="47"/>
        <v>0</v>
      </c>
      <c r="G250" s="42">
        <f t="shared" si="48"/>
        <v>0</v>
      </c>
      <c r="H250" s="42">
        <f t="shared" si="49"/>
        <v>0</v>
      </c>
      <c r="I250" s="42">
        <f t="shared" si="50"/>
        <v>0</v>
      </c>
      <c r="J250" s="42">
        <f t="shared" si="51"/>
        <v>0</v>
      </c>
      <c r="K250" s="42">
        <f t="shared" si="43"/>
        <v>0.13953489404876032</v>
      </c>
      <c r="L250" s="42">
        <f t="shared" si="52"/>
        <v>0.01946998665719877</v>
      </c>
      <c r="M250" s="42">
        <f t="shared" si="44"/>
        <v>21.848333287075036</v>
      </c>
      <c r="N250" s="42">
        <f t="shared" si="45"/>
        <v>97.97697765195376</v>
      </c>
      <c r="O250" s="42">
        <f t="shared" si="46"/>
        <v>25.770712892956126</v>
      </c>
      <c r="P250" s="31">
        <f t="shared" si="53"/>
        <v>-0.13953489404876032</v>
      </c>
    </row>
    <row r="251" spans="4:16" ht="12.75">
      <c r="D251" s="90">
        <f t="shared" si="42"/>
        <v>0</v>
      </c>
      <c r="E251" s="90">
        <f t="shared" si="42"/>
        <v>0</v>
      </c>
      <c r="F251" s="42">
        <f t="shared" si="47"/>
        <v>0</v>
      </c>
      <c r="G251" s="42">
        <f t="shared" si="48"/>
        <v>0</v>
      </c>
      <c r="H251" s="42">
        <f t="shared" si="49"/>
        <v>0</v>
      </c>
      <c r="I251" s="42">
        <f t="shared" si="50"/>
        <v>0</v>
      </c>
      <c r="J251" s="42">
        <f t="shared" si="51"/>
        <v>0</v>
      </c>
      <c r="K251" s="42">
        <f t="shared" si="43"/>
        <v>0.13953489404876032</v>
      </c>
      <c r="L251" s="42">
        <f t="shared" si="52"/>
        <v>0.01946998665719877</v>
      </c>
      <c r="M251" s="42">
        <f t="shared" si="44"/>
        <v>21.848333287075036</v>
      </c>
      <c r="N251" s="42">
        <f t="shared" si="45"/>
        <v>97.97697765195376</v>
      </c>
      <c r="O251" s="42">
        <f t="shared" si="46"/>
        <v>25.770712892956126</v>
      </c>
      <c r="P251" s="31">
        <f t="shared" si="53"/>
        <v>-0.13953489404876032</v>
      </c>
    </row>
    <row r="252" spans="4:16" ht="12.75">
      <c r="D252" s="90">
        <f t="shared" si="42"/>
        <v>0</v>
      </c>
      <c r="E252" s="90">
        <f t="shared" si="42"/>
        <v>0</v>
      </c>
      <c r="F252" s="42">
        <f t="shared" si="47"/>
        <v>0</v>
      </c>
      <c r="G252" s="42">
        <f t="shared" si="48"/>
        <v>0</v>
      </c>
      <c r="H252" s="42">
        <f t="shared" si="49"/>
        <v>0</v>
      </c>
      <c r="I252" s="42">
        <f t="shared" si="50"/>
        <v>0</v>
      </c>
      <c r="J252" s="42">
        <f t="shared" si="51"/>
        <v>0</v>
      </c>
      <c r="K252" s="42">
        <f t="shared" si="43"/>
        <v>0.13953489404876032</v>
      </c>
      <c r="L252" s="42">
        <f t="shared" si="52"/>
        <v>0.01946998665719877</v>
      </c>
      <c r="M252" s="42">
        <f t="shared" si="44"/>
        <v>21.848333287075036</v>
      </c>
      <c r="N252" s="42">
        <f t="shared" si="45"/>
        <v>97.97697765195376</v>
      </c>
      <c r="O252" s="42">
        <f t="shared" si="46"/>
        <v>25.770712892956126</v>
      </c>
      <c r="P252" s="31">
        <f t="shared" si="53"/>
        <v>-0.13953489404876032</v>
      </c>
    </row>
    <row r="253" spans="4:16" ht="12.75">
      <c r="D253" s="90">
        <f t="shared" si="42"/>
        <v>0</v>
      </c>
      <c r="E253" s="90">
        <f t="shared" si="42"/>
        <v>0</v>
      </c>
      <c r="F253" s="42">
        <f t="shared" si="47"/>
        <v>0</v>
      </c>
      <c r="G253" s="42">
        <f t="shared" si="48"/>
        <v>0</v>
      </c>
      <c r="H253" s="42">
        <f t="shared" si="49"/>
        <v>0</v>
      </c>
      <c r="I253" s="42">
        <f t="shared" si="50"/>
        <v>0</v>
      </c>
      <c r="J253" s="42">
        <f t="shared" si="51"/>
        <v>0</v>
      </c>
      <c r="K253" s="42">
        <f t="shared" si="43"/>
        <v>0.13953489404876032</v>
      </c>
      <c r="L253" s="42">
        <f t="shared" si="52"/>
        <v>0.01946998665719877</v>
      </c>
      <c r="M253" s="42">
        <f t="shared" si="44"/>
        <v>21.848333287075036</v>
      </c>
      <c r="N253" s="42">
        <f t="shared" si="45"/>
        <v>97.97697765195376</v>
      </c>
      <c r="O253" s="42">
        <f t="shared" si="46"/>
        <v>25.770712892956126</v>
      </c>
      <c r="P253" s="31">
        <f t="shared" si="53"/>
        <v>-0.13953489404876032</v>
      </c>
    </row>
    <row r="254" spans="4:16" ht="12.75">
      <c r="D254" s="90">
        <f t="shared" si="42"/>
        <v>0</v>
      </c>
      <c r="E254" s="90">
        <f t="shared" si="42"/>
        <v>0</v>
      </c>
      <c r="F254" s="42">
        <f t="shared" si="47"/>
        <v>0</v>
      </c>
      <c r="G254" s="42">
        <f t="shared" si="48"/>
        <v>0</v>
      </c>
      <c r="H254" s="42">
        <f t="shared" si="49"/>
        <v>0</v>
      </c>
      <c r="I254" s="42">
        <f t="shared" si="50"/>
        <v>0</v>
      </c>
      <c r="J254" s="42">
        <f t="shared" si="51"/>
        <v>0</v>
      </c>
      <c r="K254" s="42">
        <f t="shared" si="43"/>
        <v>0.13953489404876032</v>
      </c>
      <c r="L254" s="42">
        <f t="shared" si="52"/>
        <v>0.01946998665719877</v>
      </c>
      <c r="M254" s="42">
        <f t="shared" si="44"/>
        <v>21.848333287075036</v>
      </c>
      <c r="N254" s="42">
        <f t="shared" si="45"/>
        <v>97.97697765195376</v>
      </c>
      <c r="O254" s="42">
        <f t="shared" si="46"/>
        <v>25.770712892956126</v>
      </c>
      <c r="P254" s="31">
        <f t="shared" si="53"/>
        <v>-0.13953489404876032</v>
      </c>
    </row>
    <row r="255" spans="4:16" ht="12.75">
      <c r="D255" s="90">
        <f t="shared" si="42"/>
        <v>0</v>
      </c>
      <c r="E255" s="90">
        <f t="shared" si="42"/>
        <v>0</v>
      </c>
      <c r="F255" s="42">
        <f t="shared" si="47"/>
        <v>0</v>
      </c>
      <c r="G255" s="42">
        <f t="shared" si="48"/>
        <v>0</v>
      </c>
      <c r="H255" s="42">
        <f t="shared" si="49"/>
        <v>0</v>
      </c>
      <c r="I255" s="42">
        <f t="shared" si="50"/>
        <v>0</v>
      </c>
      <c r="J255" s="42">
        <f t="shared" si="51"/>
        <v>0</v>
      </c>
      <c r="K255" s="42">
        <f t="shared" si="43"/>
        <v>0.13953489404876032</v>
      </c>
      <c r="L255" s="42">
        <f t="shared" si="52"/>
        <v>0.01946998665719877</v>
      </c>
      <c r="M255" s="42">
        <f t="shared" si="44"/>
        <v>21.848333287075036</v>
      </c>
      <c r="N255" s="42">
        <f t="shared" si="45"/>
        <v>97.97697765195376</v>
      </c>
      <c r="O255" s="42">
        <f t="shared" si="46"/>
        <v>25.770712892956126</v>
      </c>
      <c r="P255" s="31">
        <f t="shared" si="53"/>
        <v>-0.13953489404876032</v>
      </c>
    </row>
    <row r="256" spans="4:16" ht="12.75">
      <c r="D256" s="90">
        <f t="shared" si="42"/>
        <v>0</v>
      </c>
      <c r="E256" s="90">
        <f t="shared" si="42"/>
        <v>0</v>
      </c>
      <c r="F256" s="42">
        <f t="shared" si="47"/>
        <v>0</v>
      </c>
      <c r="G256" s="42">
        <f t="shared" si="48"/>
        <v>0</v>
      </c>
      <c r="H256" s="42">
        <f t="shared" si="49"/>
        <v>0</v>
      </c>
      <c r="I256" s="42">
        <f t="shared" si="50"/>
        <v>0</v>
      </c>
      <c r="J256" s="42">
        <f t="shared" si="51"/>
        <v>0</v>
      </c>
      <c r="K256" s="42">
        <f t="shared" si="43"/>
        <v>0.13953489404876032</v>
      </c>
      <c r="L256" s="42">
        <f t="shared" si="52"/>
        <v>0.01946998665719877</v>
      </c>
      <c r="M256" s="42">
        <f t="shared" si="44"/>
        <v>21.848333287075036</v>
      </c>
      <c r="N256" s="42">
        <f t="shared" si="45"/>
        <v>97.97697765195376</v>
      </c>
      <c r="O256" s="42">
        <f t="shared" si="46"/>
        <v>25.770712892956126</v>
      </c>
      <c r="P256" s="31">
        <f t="shared" si="53"/>
        <v>-0.13953489404876032</v>
      </c>
    </row>
    <row r="257" spans="4:16" ht="12.75">
      <c r="D257" s="90">
        <f t="shared" si="42"/>
        <v>0</v>
      </c>
      <c r="E257" s="90">
        <f t="shared" si="42"/>
        <v>0</v>
      </c>
      <c r="F257" s="42">
        <f t="shared" si="47"/>
        <v>0</v>
      </c>
      <c r="G257" s="42">
        <f t="shared" si="48"/>
        <v>0</v>
      </c>
      <c r="H257" s="42">
        <f t="shared" si="49"/>
        <v>0</v>
      </c>
      <c r="I257" s="42">
        <f t="shared" si="50"/>
        <v>0</v>
      </c>
      <c r="J257" s="42">
        <f t="shared" si="51"/>
        <v>0</v>
      </c>
      <c r="K257" s="42">
        <f t="shared" si="43"/>
        <v>0.13953489404876032</v>
      </c>
      <c r="L257" s="42">
        <f t="shared" si="52"/>
        <v>0.01946998665719877</v>
      </c>
      <c r="M257" s="42">
        <f t="shared" si="44"/>
        <v>21.848333287075036</v>
      </c>
      <c r="N257" s="42">
        <f t="shared" si="45"/>
        <v>97.97697765195376</v>
      </c>
      <c r="O257" s="42">
        <f t="shared" si="46"/>
        <v>25.770712892956126</v>
      </c>
      <c r="P257" s="31">
        <f t="shared" si="53"/>
        <v>-0.13953489404876032</v>
      </c>
    </row>
    <row r="258" spans="4:16" ht="12.75">
      <c r="D258" s="90">
        <f t="shared" si="42"/>
        <v>0</v>
      </c>
      <c r="E258" s="90">
        <f t="shared" si="42"/>
        <v>0</v>
      </c>
      <c r="F258" s="42">
        <f t="shared" si="47"/>
        <v>0</v>
      </c>
      <c r="G258" s="42">
        <f t="shared" si="48"/>
        <v>0</v>
      </c>
      <c r="H258" s="42">
        <f t="shared" si="49"/>
        <v>0</v>
      </c>
      <c r="I258" s="42">
        <f t="shared" si="50"/>
        <v>0</v>
      </c>
      <c r="J258" s="42">
        <f t="shared" si="51"/>
        <v>0</v>
      </c>
      <c r="K258" s="42">
        <f t="shared" si="43"/>
        <v>0.13953489404876032</v>
      </c>
      <c r="L258" s="42">
        <f t="shared" si="52"/>
        <v>0.01946998665719877</v>
      </c>
      <c r="M258" s="42">
        <f t="shared" si="44"/>
        <v>21.848333287075036</v>
      </c>
      <c r="N258" s="42">
        <f t="shared" si="45"/>
        <v>97.97697765195376</v>
      </c>
      <c r="O258" s="42">
        <f t="shared" si="46"/>
        <v>25.770712892956126</v>
      </c>
      <c r="P258" s="31">
        <f t="shared" si="53"/>
        <v>-0.13953489404876032</v>
      </c>
    </row>
    <row r="259" spans="4:16" ht="12.75">
      <c r="D259" s="90">
        <f t="shared" si="42"/>
        <v>0</v>
      </c>
      <c r="E259" s="90">
        <f t="shared" si="42"/>
        <v>0</v>
      </c>
      <c r="F259" s="42">
        <f t="shared" si="47"/>
        <v>0</v>
      </c>
      <c r="G259" s="42">
        <f t="shared" si="48"/>
        <v>0</v>
      </c>
      <c r="H259" s="42">
        <f t="shared" si="49"/>
        <v>0</v>
      </c>
      <c r="I259" s="42">
        <f t="shared" si="50"/>
        <v>0</v>
      </c>
      <c r="J259" s="42">
        <f t="shared" si="51"/>
        <v>0</v>
      </c>
      <c r="K259" s="42">
        <f t="shared" si="43"/>
        <v>0.13953489404876032</v>
      </c>
      <c r="L259" s="42">
        <f t="shared" si="52"/>
        <v>0.01946998665719877</v>
      </c>
      <c r="M259" s="42">
        <f t="shared" si="44"/>
        <v>21.848333287075036</v>
      </c>
      <c r="N259" s="42">
        <f t="shared" si="45"/>
        <v>97.97697765195376</v>
      </c>
      <c r="O259" s="42">
        <f t="shared" si="46"/>
        <v>25.770712892956126</v>
      </c>
      <c r="P259" s="31">
        <f t="shared" si="53"/>
        <v>-0.13953489404876032</v>
      </c>
    </row>
    <row r="260" spans="4:16" ht="12.75">
      <c r="D260" s="90">
        <f t="shared" si="42"/>
        <v>0</v>
      </c>
      <c r="E260" s="90">
        <f t="shared" si="42"/>
        <v>0</v>
      </c>
      <c r="F260" s="42">
        <f t="shared" si="47"/>
        <v>0</v>
      </c>
      <c r="G260" s="42">
        <f t="shared" si="48"/>
        <v>0</v>
      </c>
      <c r="H260" s="42">
        <f t="shared" si="49"/>
        <v>0</v>
      </c>
      <c r="I260" s="42">
        <f t="shared" si="50"/>
        <v>0</v>
      </c>
      <c r="J260" s="42">
        <f t="shared" si="51"/>
        <v>0</v>
      </c>
      <c r="K260" s="42">
        <f t="shared" si="43"/>
        <v>0.13953489404876032</v>
      </c>
      <c r="L260" s="42">
        <f t="shared" si="52"/>
        <v>0.01946998665719877</v>
      </c>
      <c r="M260" s="42">
        <f t="shared" si="44"/>
        <v>21.848333287075036</v>
      </c>
      <c r="N260" s="42">
        <f t="shared" si="45"/>
        <v>97.97697765195376</v>
      </c>
      <c r="O260" s="42">
        <f t="shared" si="46"/>
        <v>25.770712892956126</v>
      </c>
      <c r="P260" s="31">
        <f t="shared" si="53"/>
        <v>-0.13953489404876032</v>
      </c>
    </row>
    <row r="261" spans="4:16" ht="12.75">
      <c r="D261" s="90">
        <f t="shared" si="42"/>
        <v>0</v>
      </c>
      <c r="E261" s="90">
        <f t="shared" si="42"/>
        <v>0</v>
      </c>
      <c r="F261" s="42">
        <f t="shared" si="47"/>
        <v>0</v>
      </c>
      <c r="G261" s="42">
        <f t="shared" si="48"/>
        <v>0</v>
      </c>
      <c r="H261" s="42">
        <f t="shared" si="49"/>
        <v>0</v>
      </c>
      <c r="I261" s="42">
        <f t="shared" si="50"/>
        <v>0</v>
      </c>
      <c r="J261" s="42">
        <f t="shared" si="51"/>
        <v>0</v>
      </c>
      <c r="K261" s="42">
        <f t="shared" si="43"/>
        <v>0.13953489404876032</v>
      </c>
      <c r="L261" s="42">
        <f t="shared" si="52"/>
        <v>0.01946998665719877</v>
      </c>
      <c r="M261" s="42">
        <f t="shared" si="44"/>
        <v>21.848333287075036</v>
      </c>
      <c r="N261" s="42">
        <f t="shared" si="45"/>
        <v>97.97697765195376</v>
      </c>
      <c r="O261" s="42">
        <f t="shared" si="46"/>
        <v>25.770712892956126</v>
      </c>
      <c r="P261" s="31">
        <f t="shared" si="53"/>
        <v>-0.13953489404876032</v>
      </c>
    </row>
    <row r="262" spans="4:16" ht="12.75">
      <c r="D262" s="90">
        <f t="shared" si="42"/>
        <v>0</v>
      </c>
      <c r="E262" s="90">
        <f t="shared" si="42"/>
        <v>0</v>
      </c>
      <c r="F262" s="42">
        <f t="shared" si="47"/>
        <v>0</v>
      </c>
      <c r="G262" s="42">
        <f t="shared" si="48"/>
        <v>0</v>
      </c>
      <c r="H262" s="42">
        <f t="shared" si="49"/>
        <v>0</v>
      </c>
      <c r="I262" s="42">
        <f t="shared" si="50"/>
        <v>0</v>
      </c>
      <c r="J262" s="42">
        <f t="shared" si="51"/>
        <v>0</v>
      </c>
      <c r="K262" s="42">
        <f t="shared" si="43"/>
        <v>0.13953489404876032</v>
      </c>
      <c r="L262" s="42">
        <f t="shared" si="52"/>
        <v>0.01946998665719877</v>
      </c>
      <c r="M262" s="42">
        <f t="shared" si="44"/>
        <v>21.848333287075036</v>
      </c>
      <c r="N262" s="42">
        <f t="shared" si="45"/>
        <v>97.97697765195376</v>
      </c>
      <c r="O262" s="42">
        <f t="shared" si="46"/>
        <v>25.770712892956126</v>
      </c>
      <c r="P262" s="31">
        <f t="shared" si="53"/>
        <v>-0.13953489404876032</v>
      </c>
    </row>
    <row r="263" spans="4:16" ht="12.75">
      <c r="D263" s="90">
        <f t="shared" si="42"/>
        <v>0</v>
      </c>
      <c r="E263" s="90">
        <f t="shared" si="42"/>
        <v>0</v>
      </c>
      <c r="F263" s="42">
        <f t="shared" si="47"/>
        <v>0</v>
      </c>
      <c r="G263" s="42">
        <f t="shared" si="48"/>
        <v>0</v>
      </c>
      <c r="H263" s="42">
        <f t="shared" si="49"/>
        <v>0</v>
      </c>
      <c r="I263" s="42">
        <f t="shared" si="50"/>
        <v>0</v>
      </c>
      <c r="J263" s="42">
        <f t="shared" si="51"/>
        <v>0</v>
      </c>
      <c r="K263" s="42">
        <f t="shared" si="43"/>
        <v>0.13953489404876032</v>
      </c>
      <c r="L263" s="42">
        <f t="shared" si="52"/>
        <v>0.01946998665719877</v>
      </c>
      <c r="M263" s="42">
        <f t="shared" si="44"/>
        <v>21.848333287075036</v>
      </c>
      <c r="N263" s="42">
        <f t="shared" si="45"/>
        <v>97.97697765195376</v>
      </c>
      <c r="O263" s="42">
        <f t="shared" si="46"/>
        <v>25.770712892956126</v>
      </c>
      <c r="P263" s="31">
        <f t="shared" si="53"/>
        <v>-0.13953489404876032</v>
      </c>
    </row>
    <row r="264" spans="4:16" ht="12.75">
      <c r="D264" s="90">
        <f t="shared" si="42"/>
        <v>0</v>
      </c>
      <c r="E264" s="90">
        <f t="shared" si="42"/>
        <v>0</v>
      </c>
      <c r="F264" s="42">
        <f t="shared" si="47"/>
        <v>0</v>
      </c>
      <c r="G264" s="42">
        <f t="shared" si="48"/>
        <v>0</v>
      </c>
      <c r="H264" s="42">
        <f t="shared" si="49"/>
        <v>0</v>
      </c>
      <c r="I264" s="42">
        <f t="shared" si="50"/>
        <v>0</v>
      </c>
      <c r="J264" s="42">
        <f t="shared" si="51"/>
        <v>0</v>
      </c>
      <c r="K264" s="42">
        <f t="shared" si="43"/>
        <v>0.13953489404876032</v>
      </c>
      <c r="L264" s="42">
        <f t="shared" si="52"/>
        <v>0.01946998665719877</v>
      </c>
      <c r="M264" s="42">
        <f t="shared" si="44"/>
        <v>21.848333287075036</v>
      </c>
      <c r="N264" s="42">
        <f t="shared" si="45"/>
        <v>97.97697765195376</v>
      </c>
      <c r="O264" s="42">
        <f t="shared" si="46"/>
        <v>25.770712892956126</v>
      </c>
      <c r="P264" s="31">
        <f t="shared" si="53"/>
        <v>-0.13953489404876032</v>
      </c>
    </row>
    <row r="265" spans="4:16" ht="12.75">
      <c r="D265" s="90">
        <f t="shared" si="42"/>
        <v>0</v>
      </c>
      <c r="E265" s="90">
        <f t="shared" si="42"/>
        <v>0</v>
      </c>
      <c r="F265" s="42">
        <f t="shared" si="47"/>
        <v>0</v>
      </c>
      <c r="G265" s="42">
        <f t="shared" si="48"/>
        <v>0</v>
      </c>
      <c r="H265" s="42">
        <f t="shared" si="49"/>
        <v>0</v>
      </c>
      <c r="I265" s="42">
        <f t="shared" si="50"/>
        <v>0</v>
      </c>
      <c r="J265" s="42">
        <f t="shared" si="51"/>
        <v>0</v>
      </c>
      <c r="K265" s="42">
        <f t="shared" si="43"/>
        <v>0.13953489404876032</v>
      </c>
      <c r="L265" s="42">
        <f t="shared" si="52"/>
        <v>0.01946998665719877</v>
      </c>
      <c r="M265" s="42">
        <f t="shared" si="44"/>
        <v>21.848333287075036</v>
      </c>
      <c r="N265" s="42">
        <f t="shared" si="45"/>
        <v>97.97697765195376</v>
      </c>
      <c r="O265" s="42">
        <f t="shared" si="46"/>
        <v>25.770712892956126</v>
      </c>
      <c r="P265" s="31">
        <f t="shared" si="53"/>
        <v>-0.13953489404876032</v>
      </c>
    </row>
    <row r="266" spans="4:16" ht="12.75">
      <c r="D266" s="90">
        <f t="shared" si="42"/>
        <v>0</v>
      </c>
      <c r="E266" s="90">
        <f t="shared" si="42"/>
        <v>0</v>
      </c>
      <c r="F266" s="42">
        <f t="shared" si="47"/>
        <v>0</v>
      </c>
      <c r="G266" s="42">
        <f t="shared" si="48"/>
        <v>0</v>
      </c>
      <c r="H266" s="42">
        <f t="shared" si="49"/>
        <v>0</v>
      </c>
      <c r="I266" s="42">
        <f t="shared" si="50"/>
        <v>0</v>
      </c>
      <c r="J266" s="42">
        <f t="shared" si="51"/>
        <v>0</v>
      </c>
      <c r="K266" s="42">
        <f t="shared" si="43"/>
        <v>0.13953489404876032</v>
      </c>
      <c r="L266" s="42">
        <f t="shared" si="52"/>
        <v>0.01946998665719877</v>
      </c>
      <c r="M266" s="42">
        <f t="shared" si="44"/>
        <v>21.848333287075036</v>
      </c>
      <c r="N266" s="42">
        <f t="shared" si="45"/>
        <v>97.97697765195376</v>
      </c>
      <c r="O266" s="42">
        <f t="shared" si="46"/>
        <v>25.770712892956126</v>
      </c>
      <c r="P266" s="31">
        <f t="shared" si="53"/>
        <v>-0.13953489404876032</v>
      </c>
    </row>
    <row r="267" spans="4:16" ht="12.75">
      <c r="D267" s="90">
        <f t="shared" si="42"/>
        <v>0</v>
      </c>
      <c r="E267" s="90">
        <f t="shared" si="42"/>
        <v>0</v>
      </c>
      <c r="F267" s="42">
        <f t="shared" si="47"/>
        <v>0</v>
      </c>
      <c r="G267" s="42">
        <f t="shared" si="48"/>
        <v>0</v>
      </c>
      <c r="H267" s="42">
        <f t="shared" si="49"/>
        <v>0</v>
      </c>
      <c r="I267" s="42">
        <f t="shared" si="50"/>
        <v>0</v>
      </c>
      <c r="J267" s="42">
        <f t="shared" si="51"/>
        <v>0</v>
      </c>
      <c r="K267" s="42">
        <f t="shared" si="43"/>
        <v>0.13953489404876032</v>
      </c>
      <c r="L267" s="42">
        <f t="shared" si="52"/>
        <v>0.01946998665719877</v>
      </c>
      <c r="M267" s="42">
        <f t="shared" si="44"/>
        <v>21.848333287075036</v>
      </c>
      <c r="N267" s="42">
        <f t="shared" si="45"/>
        <v>97.97697765195376</v>
      </c>
      <c r="O267" s="42">
        <f t="shared" si="46"/>
        <v>25.770712892956126</v>
      </c>
      <c r="P267" s="31">
        <f t="shared" si="53"/>
        <v>-0.13953489404876032</v>
      </c>
    </row>
    <row r="268" spans="4:16" ht="12.75">
      <c r="D268" s="90">
        <f t="shared" si="42"/>
        <v>0</v>
      </c>
      <c r="E268" s="90">
        <f t="shared" si="42"/>
        <v>0</v>
      </c>
      <c r="F268" s="42">
        <f t="shared" si="47"/>
        <v>0</v>
      </c>
      <c r="G268" s="42">
        <f t="shared" si="48"/>
        <v>0</v>
      </c>
      <c r="H268" s="42">
        <f t="shared" si="49"/>
        <v>0</v>
      </c>
      <c r="I268" s="42">
        <f t="shared" si="50"/>
        <v>0</v>
      </c>
      <c r="J268" s="42">
        <f t="shared" si="51"/>
        <v>0</v>
      </c>
      <c r="K268" s="42">
        <f t="shared" si="43"/>
        <v>0.13953489404876032</v>
      </c>
      <c r="L268" s="42">
        <f t="shared" si="52"/>
        <v>0.01946998665719877</v>
      </c>
      <c r="M268" s="42">
        <f t="shared" si="44"/>
        <v>21.848333287075036</v>
      </c>
      <c r="N268" s="42">
        <f t="shared" si="45"/>
        <v>97.97697765195376</v>
      </c>
      <c r="O268" s="42">
        <f t="shared" si="46"/>
        <v>25.770712892956126</v>
      </c>
      <c r="P268" s="31">
        <f t="shared" si="53"/>
        <v>-0.13953489404876032</v>
      </c>
    </row>
    <row r="269" spans="4:16" ht="12.75">
      <c r="D269" s="90">
        <f t="shared" si="42"/>
        <v>0</v>
      </c>
      <c r="E269" s="90">
        <f t="shared" si="42"/>
        <v>0</v>
      </c>
      <c r="F269" s="42">
        <f t="shared" si="47"/>
        <v>0</v>
      </c>
      <c r="G269" s="42">
        <f t="shared" si="48"/>
        <v>0</v>
      </c>
      <c r="H269" s="42">
        <f t="shared" si="49"/>
        <v>0</v>
      </c>
      <c r="I269" s="42">
        <f t="shared" si="50"/>
        <v>0</v>
      </c>
      <c r="J269" s="42">
        <f t="shared" si="51"/>
        <v>0</v>
      </c>
      <c r="K269" s="42">
        <f t="shared" si="43"/>
        <v>0.13953489404876032</v>
      </c>
      <c r="L269" s="42">
        <f t="shared" si="52"/>
        <v>0.01946998665719877</v>
      </c>
      <c r="M269" s="42">
        <f t="shared" si="44"/>
        <v>21.848333287075036</v>
      </c>
      <c r="N269" s="42">
        <f t="shared" si="45"/>
        <v>97.97697765195376</v>
      </c>
      <c r="O269" s="42">
        <f t="shared" si="46"/>
        <v>25.770712892956126</v>
      </c>
      <c r="P269" s="31">
        <f t="shared" si="53"/>
        <v>-0.13953489404876032</v>
      </c>
    </row>
    <row r="270" spans="4:16" ht="12.75">
      <c r="D270" s="90">
        <f t="shared" si="42"/>
        <v>0</v>
      </c>
      <c r="E270" s="90">
        <f t="shared" si="42"/>
        <v>0</v>
      </c>
      <c r="F270" s="42">
        <f t="shared" si="47"/>
        <v>0</v>
      </c>
      <c r="G270" s="42">
        <f t="shared" si="48"/>
        <v>0</v>
      </c>
      <c r="H270" s="42">
        <f t="shared" si="49"/>
        <v>0</v>
      </c>
      <c r="I270" s="42">
        <f t="shared" si="50"/>
        <v>0</v>
      </c>
      <c r="J270" s="42">
        <f t="shared" si="51"/>
        <v>0</v>
      </c>
      <c r="K270" s="42">
        <f t="shared" si="43"/>
        <v>0.13953489404876032</v>
      </c>
      <c r="L270" s="42">
        <f t="shared" si="52"/>
        <v>0.01946998665719877</v>
      </c>
      <c r="M270" s="42">
        <f t="shared" si="44"/>
        <v>21.848333287075036</v>
      </c>
      <c r="N270" s="42">
        <f t="shared" si="45"/>
        <v>97.97697765195376</v>
      </c>
      <c r="O270" s="42">
        <f t="shared" si="46"/>
        <v>25.770712892956126</v>
      </c>
      <c r="P270" s="31">
        <f t="shared" si="53"/>
        <v>-0.13953489404876032</v>
      </c>
    </row>
    <row r="271" spans="4:16" ht="12.75">
      <c r="D271" s="90">
        <f t="shared" si="42"/>
        <v>0</v>
      </c>
      <c r="E271" s="90">
        <f t="shared" si="42"/>
        <v>0</v>
      </c>
      <c r="F271" s="42">
        <f t="shared" si="47"/>
        <v>0</v>
      </c>
      <c r="G271" s="42">
        <f t="shared" si="48"/>
        <v>0</v>
      </c>
      <c r="H271" s="42">
        <f t="shared" si="49"/>
        <v>0</v>
      </c>
      <c r="I271" s="42">
        <f t="shared" si="50"/>
        <v>0</v>
      </c>
      <c r="J271" s="42">
        <f t="shared" si="51"/>
        <v>0</v>
      </c>
      <c r="K271" s="42">
        <f t="shared" si="43"/>
        <v>0.13953489404876032</v>
      </c>
      <c r="L271" s="42">
        <f t="shared" si="52"/>
        <v>0.01946998665719877</v>
      </c>
      <c r="M271" s="42">
        <f t="shared" si="44"/>
        <v>21.848333287075036</v>
      </c>
      <c r="N271" s="42">
        <f t="shared" si="45"/>
        <v>97.97697765195376</v>
      </c>
      <c r="O271" s="42">
        <f t="shared" si="46"/>
        <v>25.770712892956126</v>
      </c>
      <c r="P271" s="31">
        <f t="shared" si="53"/>
        <v>-0.13953489404876032</v>
      </c>
    </row>
    <row r="272" spans="4:16" ht="12.75">
      <c r="D272" s="90">
        <f t="shared" si="42"/>
        <v>0</v>
      </c>
      <c r="E272" s="90">
        <f t="shared" si="42"/>
        <v>0</v>
      </c>
      <c r="F272" s="42">
        <f t="shared" si="47"/>
        <v>0</v>
      </c>
      <c r="G272" s="42">
        <f t="shared" si="48"/>
        <v>0</v>
      </c>
      <c r="H272" s="42">
        <f t="shared" si="49"/>
        <v>0</v>
      </c>
      <c r="I272" s="42">
        <f t="shared" si="50"/>
        <v>0</v>
      </c>
      <c r="J272" s="42">
        <f t="shared" si="51"/>
        <v>0</v>
      </c>
      <c r="K272" s="42">
        <f t="shared" si="43"/>
        <v>0.13953489404876032</v>
      </c>
      <c r="L272" s="42">
        <f t="shared" si="52"/>
        <v>0.01946998665719877</v>
      </c>
      <c r="M272" s="42">
        <f t="shared" si="44"/>
        <v>21.848333287075036</v>
      </c>
      <c r="N272" s="42">
        <f t="shared" si="45"/>
        <v>97.97697765195376</v>
      </c>
      <c r="O272" s="42">
        <f t="shared" si="46"/>
        <v>25.770712892956126</v>
      </c>
      <c r="P272" s="31">
        <f t="shared" si="53"/>
        <v>-0.13953489404876032</v>
      </c>
    </row>
    <row r="273" spans="4:16" ht="12.75">
      <c r="D273" s="90">
        <f t="shared" si="42"/>
        <v>0</v>
      </c>
      <c r="E273" s="90">
        <f t="shared" si="42"/>
        <v>0</v>
      </c>
      <c r="F273" s="42">
        <f t="shared" si="47"/>
        <v>0</v>
      </c>
      <c r="G273" s="42">
        <f t="shared" si="48"/>
        <v>0</v>
      </c>
      <c r="H273" s="42">
        <f t="shared" si="49"/>
        <v>0</v>
      </c>
      <c r="I273" s="42">
        <f t="shared" si="50"/>
        <v>0</v>
      </c>
      <c r="J273" s="42">
        <f t="shared" si="51"/>
        <v>0</v>
      </c>
      <c r="K273" s="42">
        <f t="shared" si="43"/>
        <v>0.13953489404876032</v>
      </c>
      <c r="L273" s="42">
        <f t="shared" si="52"/>
        <v>0.01946998665719877</v>
      </c>
      <c r="M273" s="42">
        <f t="shared" si="44"/>
        <v>21.848333287075036</v>
      </c>
      <c r="N273" s="42">
        <f t="shared" si="45"/>
        <v>97.97697765195376</v>
      </c>
      <c r="O273" s="42">
        <f t="shared" si="46"/>
        <v>25.770712892956126</v>
      </c>
      <c r="P273" s="31">
        <f t="shared" si="53"/>
        <v>-0.13953489404876032</v>
      </c>
    </row>
    <row r="274" spans="4:16" ht="12.75">
      <c r="D274" s="90">
        <f t="shared" si="42"/>
        <v>0</v>
      </c>
      <c r="E274" s="90">
        <f t="shared" si="42"/>
        <v>0</v>
      </c>
      <c r="F274" s="42">
        <f t="shared" si="47"/>
        <v>0</v>
      </c>
      <c r="G274" s="42">
        <f t="shared" si="48"/>
        <v>0</v>
      </c>
      <c r="H274" s="42">
        <f t="shared" si="49"/>
        <v>0</v>
      </c>
      <c r="I274" s="42">
        <f t="shared" si="50"/>
        <v>0</v>
      </c>
      <c r="J274" s="42">
        <f t="shared" si="51"/>
        <v>0</v>
      </c>
      <c r="K274" s="42">
        <f t="shared" si="43"/>
        <v>0.13953489404876032</v>
      </c>
      <c r="L274" s="42">
        <f t="shared" si="52"/>
        <v>0.01946998665719877</v>
      </c>
      <c r="M274" s="42">
        <f t="shared" si="44"/>
        <v>21.848333287075036</v>
      </c>
      <c r="N274" s="42">
        <f t="shared" si="45"/>
        <v>97.97697765195376</v>
      </c>
      <c r="O274" s="42">
        <f t="shared" si="46"/>
        <v>25.770712892956126</v>
      </c>
      <c r="P274" s="31">
        <f t="shared" si="53"/>
        <v>-0.13953489404876032</v>
      </c>
    </row>
    <row r="275" spans="4:16" ht="12.75">
      <c r="D275" s="90">
        <f t="shared" si="42"/>
        <v>0</v>
      </c>
      <c r="E275" s="90">
        <f t="shared" si="42"/>
        <v>0</v>
      </c>
      <c r="F275" s="42">
        <f t="shared" si="47"/>
        <v>0</v>
      </c>
      <c r="G275" s="42">
        <f t="shared" si="48"/>
        <v>0</v>
      </c>
      <c r="H275" s="42">
        <f t="shared" si="49"/>
        <v>0</v>
      </c>
      <c r="I275" s="42">
        <f t="shared" si="50"/>
        <v>0</v>
      </c>
      <c r="J275" s="42">
        <f t="shared" si="51"/>
        <v>0</v>
      </c>
      <c r="K275" s="42">
        <f t="shared" si="43"/>
        <v>0.13953489404876032</v>
      </c>
      <c r="L275" s="42">
        <f t="shared" si="52"/>
        <v>0.01946998665719877</v>
      </c>
      <c r="M275" s="42">
        <f t="shared" si="44"/>
        <v>21.848333287075036</v>
      </c>
      <c r="N275" s="42">
        <f t="shared" si="45"/>
        <v>97.97697765195376</v>
      </c>
      <c r="O275" s="42">
        <f t="shared" si="46"/>
        <v>25.770712892956126</v>
      </c>
      <c r="P275" s="31">
        <f t="shared" si="53"/>
        <v>-0.13953489404876032</v>
      </c>
    </row>
    <row r="276" spans="4:16" ht="12.75">
      <c r="D276" s="90">
        <f t="shared" si="42"/>
        <v>0</v>
      </c>
      <c r="E276" s="90">
        <f t="shared" si="42"/>
        <v>0</v>
      </c>
      <c r="F276" s="42">
        <f t="shared" si="47"/>
        <v>0</v>
      </c>
      <c r="G276" s="42">
        <f t="shared" si="48"/>
        <v>0</v>
      </c>
      <c r="H276" s="42">
        <f t="shared" si="49"/>
        <v>0</v>
      </c>
      <c r="I276" s="42">
        <f t="shared" si="50"/>
        <v>0</v>
      </c>
      <c r="J276" s="42">
        <f t="shared" si="51"/>
        <v>0</v>
      </c>
      <c r="K276" s="42">
        <f t="shared" si="43"/>
        <v>0.13953489404876032</v>
      </c>
      <c r="L276" s="42">
        <f t="shared" si="52"/>
        <v>0.01946998665719877</v>
      </c>
      <c r="M276" s="42">
        <f t="shared" si="44"/>
        <v>21.848333287075036</v>
      </c>
      <c r="N276" s="42">
        <f t="shared" si="45"/>
        <v>97.97697765195376</v>
      </c>
      <c r="O276" s="42">
        <f t="shared" si="46"/>
        <v>25.770712892956126</v>
      </c>
      <c r="P276" s="31">
        <f t="shared" si="53"/>
        <v>-0.13953489404876032</v>
      </c>
    </row>
    <row r="277" spans="4:16" ht="12.75">
      <c r="D277" s="90">
        <f aca="true" t="shared" si="54" ref="D277:E340">A277/A$18</f>
        <v>0</v>
      </c>
      <c r="E277" s="90">
        <f t="shared" si="54"/>
        <v>0</v>
      </c>
      <c r="F277" s="42">
        <f t="shared" si="47"/>
        <v>0</v>
      </c>
      <c r="G277" s="42">
        <f t="shared" si="48"/>
        <v>0</v>
      </c>
      <c r="H277" s="42">
        <f t="shared" si="49"/>
        <v>0</v>
      </c>
      <c r="I277" s="42">
        <f t="shared" si="50"/>
        <v>0</v>
      </c>
      <c r="J277" s="42">
        <f t="shared" si="51"/>
        <v>0</v>
      </c>
      <c r="K277" s="42">
        <f aca="true" t="shared" si="55" ref="K277:K342">+E$4+E$5*D277+E$6*D277^2</f>
        <v>0.13953489404876032</v>
      </c>
      <c r="L277" s="42">
        <f t="shared" si="52"/>
        <v>0.01946998665719877</v>
      </c>
      <c r="M277" s="42">
        <f aca="true" t="shared" si="56" ref="M277:M340">(M$1-M$2*D277+M$3*F277)^2</f>
        <v>21.848333287075036</v>
      </c>
      <c r="N277" s="42">
        <f aca="true" t="shared" si="57" ref="N277:N340">(-M$2+M$4*D277-M$5*F277)^2</f>
        <v>97.97697765195376</v>
      </c>
      <c r="O277" s="42">
        <f aca="true" t="shared" si="58" ref="O277:O340">+(M$3-D277*M$5+F277*M$6)^2</f>
        <v>25.770712892956126</v>
      </c>
      <c r="P277" s="31">
        <f t="shared" si="53"/>
        <v>-0.13953489404876032</v>
      </c>
    </row>
    <row r="278" spans="4:16" ht="12.75">
      <c r="D278" s="90">
        <f t="shared" si="54"/>
        <v>0</v>
      </c>
      <c r="E278" s="90">
        <f t="shared" si="54"/>
        <v>0</v>
      </c>
      <c r="F278" s="42">
        <f aca="true" t="shared" si="59" ref="F278:F341">D278*D278</f>
        <v>0</v>
      </c>
      <c r="G278" s="42">
        <f aca="true" t="shared" si="60" ref="G278:G341">D278*F278</f>
        <v>0</v>
      </c>
      <c r="H278" s="42">
        <f aca="true" t="shared" si="61" ref="H278:H341">F278*F278</f>
        <v>0</v>
      </c>
      <c r="I278" s="42">
        <f aca="true" t="shared" si="62" ref="I278:I341">E278*D278</f>
        <v>0</v>
      </c>
      <c r="J278" s="42">
        <f aca="true" t="shared" si="63" ref="J278:J341">I278*D278</f>
        <v>0</v>
      </c>
      <c r="K278" s="42">
        <f t="shared" si="55"/>
        <v>0.13953489404876032</v>
      </c>
      <c r="L278" s="42">
        <f aca="true" t="shared" si="64" ref="L278:L341">+(K278-E278)^2</f>
        <v>0.01946998665719877</v>
      </c>
      <c r="M278" s="42">
        <f t="shared" si="56"/>
        <v>21.848333287075036</v>
      </c>
      <c r="N278" s="42">
        <f t="shared" si="57"/>
        <v>97.97697765195376</v>
      </c>
      <c r="O278" s="42">
        <f t="shared" si="58"/>
        <v>25.770712892956126</v>
      </c>
      <c r="P278" s="31">
        <f aca="true" t="shared" si="65" ref="P278:P341">+E278-K278</f>
        <v>-0.13953489404876032</v>
      </c>
    </row>
    <row r="279" spans="4:16" ht="12.75">
      <c r="D279" s="90">
        <f t="shared" si="54"/>
        <v>0</v>
      </c>
      <c r="E279" s="90">
        <f t="shared" si="54"/>
        <v>0</v>
      </c>
      <c r="F279" s="42">
        <f t="shared" si="59"/>
        <v>0</v>
      </c>
      <c r="G279" s="42">
        <f t="shared" si="60"/>
        <v>0</v>
      </c>
      <c r="H279" s="42">
        <f t="shared" si="61"/>
        <v>0</v>
      </c>
      <c r="I279" s="42">
        <f t="shared" si="62"/>
        <v>0</v>
      </c>
      <c r="J279" s="42">
        <f t="shared" si="63"/>
        <v>0</v>
      </c>
      <c r="K279" s="42">
        <f t="shared" si="55"/>
        <v>0.13953489404876032</v>
      </c>
      <c r="L279" s="42">
        <f t="shared" si="64"/>
        <v>0.01946998665719877</v>
      </c>
      <c r="M279" s="42">
        <f t="shared" si="56"/>
        <v>21.848333287075036</v>
      </c>
      <c r="N279" s="42">
        <f t="shared" si="57"/>
        <v>97.97697765195376</v>
      </c>
      <c r="O279" s="42">
        <f t="shared" si="58"/>
        <v>25.770712892956126</v>
      </c>
      <c r="P279" s="31">
        <f t="shared" si="65"/>
        <v>-0.13953489404876032</v>
      </c>
    </row>
    <row r="280" spans="4:16" ht="12.75">
      <c r="D280" s="90">
        <f t="shared" si="54"/>
        <v>0</v>
      </c>
      <c r="E280" s="90">
        <f t="shared" si="54"/>
        <v>0</v>
      </c>
      <c r="F280" s="42">
        <f t="shared" si="59"/>
        <v>0</v>
      </c>
      <c r="G280" s="42">
        <f t="shared" si="60"/>
        <v>0</v>
      </c>
      <c r="H280" s="42">
        <f t="shared" si="61"/>
        <v>0</v>
      </c>
      <c r="I280" s="42">
        <f t="shared" si="62"/>
        <v>0</v>
      </c>
      <c r="J280" s="42">
        <f t="shared" si="63"/>
        <v>0</v>
      </c>
      <c r="K280" s="42">
        <f t="shared" si="55"/>
        <v>0.13953489404876032</v>
      </c>
      <c r="L280" s="42">
        <f t="shared" si="64"/>
        <v>0.01946998665719877</v>
      </c>
      <c r="M280" s="42">
        <f t="shared" si="56"/>
        <v>21.848333287075036</v>
      </c>
      <c r="N280" s="42">
        <f t="shared" si="57"/>
        <v>97.97697765195376</v>
      </c>
      <c r="O280" s="42">
        <f t="shared" si="58"/>
        <v>25.770712892956126</v>
      </c>
      <c r="P280" s="31">
        <f t="shared" si="65"/>
        <v>-0.13953489404876032</v>
      </c>
    </row>
    <row r="281" spans="4:16" ht="12.75">
      <c r="D281" s="90">
        <f t="shared" si="54"/>
        <v>0</v>
      </c>
      <c r="E281" s="90">
        <f t="shared" si="54"/>
        <v>0</v>
      </c>
      <c r="F281" s="42">
        <f t="shared" si="59"/>
        <v>0</v>
      </c>
      <c r="G281" s="42">
        <f t="shared" si="60"/>
        <v>0</v>
      </c>
      <c r="H281" s="42">
        <f t="shared" si="61"/>
        <v>0</v>
      </c>
      <c r="I281" s="42">
        <f t="shared" si="62"/>
        <v>0</v>
      </c>
      <c r="J281" s="42">
        <f t="shared" si="63"/>
        <v>0</v>
      </c>
      <c r="K281" s="42">
        <f t="shared" si="55"/>
        <v>0.13953489404876032</v>
      </c>
      <c r="L281" s="42">
        <f t="shared" si="64"/>
        <v>0.01946998665719877</v>
      </c>
      <c r="M281" s="42">
        <f t="shared" si="56"/>
        <v>21.848333287075036</v>
      </c>
      <c r="N281" s="42">
        <f t="shared" si="57"/>
        <v>97.97697765195376</v>
      </c>
      <c r="O281" s="42">
        <f t="shared" si="58"/>
        <v>25.770712892956126</v>
      </c>
      <c r="P281" s="31">
        <f t="shared" si="65"/>
        <v>-0.13953489404876032</v>
      </c>
    </row>
    <row r="282" spans="4:16" ht="12.75">
      <c r="D282" s="90">
        <f t="shared" si="54"/>
        <v>0</v>
      </c>
      <c r="E282" s="90">
        <f t="shared" si="54"/>
        <v>0</v>
      </c>
      <c r="F282" s="42">
        <f t="shared" si="59"/>
        <v>0</v>
      </c>
      <c r="G282" s="42">
        <f t="shared" si="60"/>
        <v>0</v>
      </c>
      <c r="H282" s="42">
        <f t="shared" si="61"/>
        <v>0</v>
      </c>
      <c r="I282" s="42">
        <f t="shared" si="62"/>
        <v>0</v>
      </c>
      <c r="J282" s="42">
        <f t="shared" si="63"/>
        <v>0</v>
      </c>
      <c r="K282" s="42">
        <f t="shared" si="55"/>
        <v>0.13953489404876032</v>
      </c>
      <c r="L282" s="42">
        <f t="shared" si="64"/>
        <v>0.01946998665719877</v>
      </c>
      <c r="M282" s="42">
        <f t="shared" si="56"/>
        <v>21.848333287075036</v>
      </c>
      <c r="N282" s="42">
        <f t="shared" si="57"/>
        <v>97.97697765195376</v>
      </c>
      <c r="O282" s="42">
        <f t="shared" si="58"/>
        <v>25.770712892956126</v>
      </c>
      <c r="P282" s="31">
        <f t="shared" si="65"/>
        <v>-0.13953489404876032</v>
      </c>
    </row>
    <row r="283" spans="4:16" ht="12.75">
      <c r="D283" s="90">
        <f t="shared" si="54"/>
        <v>0</v>
      </c>
      <c r="E283" s="90">
        <f t="shared" si="54"/>
        <v>0</v>
      </c>
      <c r="F283" s="42">
        <f t="shared" si="59"/>
        <v>0</v>
      </c>
      <c r="G283" s="42">
        <f t="shared" si="60"/>
        <v>0</v>
      </c>
      <c r="H283" s="42">
        <f t="shared" si="61"/>
        <v>0</v>
      </c>
      <c r="I283" s="42">
        <f t="shared" si="62"/>
        <v>0</v>
      </c>
      <c r="J283" s="42">
        <f t="shared" si="63"/>
        <v>0</v>
      </c>
      <c r="K283" s="42">
        <f t="shared" si="55"/>
        <v>0.13953489404876032</v>
      </c>
      <c r="L283" s="42">
        <f t="shared" si="64"/>
        <v>0.01946998665719877</v>
      </c>
      <c r="M283" s="42">
        <f t="shared" si="56"/>
        <v>21.848333287075036</v>
      </c>
      <c r="N283" s="42">
        <f t="shared" si="57"/>
        <v>97.97697765195376</v>
      </c>
      <c r="O283" s="42">
        <f t="shared" si="58"/>
        <v>25.770712892956126</v>
      </c>
      <c r="P283" s="31">
        <f t="shared" si="65"/>
        <v>-0.13953489404876032</v>
      </c>
    </row>
    <row r="284" spans="4:16" ht="12.75">
      <c r="D284" s="90">
        <f t="shared" si="54"/>
        <v>0</v>
      </c>
      <c r="E284" s="90">
        <f t="shared" si="54"/>
        <v>0</v>
      </c>
      <c r="F284" s="42">
        <f t="shared" si="59"/>
        <v>0</v>
      </c>
      <c r="G284" s="42">
        <f t="shared" si="60"/>
        <v>0</v>
      </c>
      <c r="H284" s="42">
        <f t="shared" si="61"/>
        <v>0</v>
      </c>
      <c r="I284" s="42">
        <f t="shared" si="62"/>
        <v>0</v>
      </c>
      <c r="J284" s="42">
        <f t="shared" si="63"/>
        <v>0</v>
      </c>
      <c r="K284" s="42">
        <f t="shared" si="55"/>
        <v>0.13953489404876032</v>
      </c>
      <c r="L284" s="42">
        <f t="shared" si="64"/>
        <v>0.01946998665719877</v>
      </c>
      <c r="M284" s="42">
        <f t="shared" si="56"/>
        <v>21.848333287075036</v>
      </c>
      <c r="N284" s="42">
        <f t="shared" si="57"/>
        <v>97.97697765195376</v>
      </c>
      <c r="O284" s="42">
        <f t="shared" si="58"/>
        <v>25.770712892956126</v>
      </c>
      <c r="P284" s="31">
        <f t="shared" si="65"/>
        <v>-0.13953489404876032</v>
      </c>
    </row>
    <row r="285" spans="4:16" ht="12.75">
      <c r="D285" s="90">
        <f t="shared" si="54"/>
        <v>0</v>
      </c>
      <c r="E285" s="90">
        <f t="shared" si="54"/>
        <v>0</v>
      </c>
      <c r="F285" s="42">
        <f t="shared" si="59"/>
        <v>0</v>
      </c>
      <c r="G285" s="42">
        <f t="shared" si="60"/>
        <v>0</v>
      </c>
      <c r="H285" s="42">
        <f t="shared" si="61"/>
        <v>0</v>
      </c>
      <c r="I285" s="42">
        <f t="shared" si="62"/>
        <v>0</v>
      </c>
      <c r="J285" s="42">
        <f t="shared" si="63"/>
        <v>0</v>
      </c>
      <c r="K285" s="42">
        <f t="shared" si="55"/>
        <v>0.13953489404876032</v>
      </c>
      <c r="L285" s="42">
        <f t="shared" si="64"/>
        <v>0.01946998665719877</v>
      </c>
      <c r="M285" s="42">
        <f t="shared" si="56"/>
        <v>21.848333287075036</v>
      </c>
      <c r="N285" s="42">
        <f t="shared" si="57"/>
        <v>97.97697765195376</v>
      </c>
      <c r="O285" s="42">
        <f t="shared" si="58"/>
        <v>25.770712892956126</v>
      </c>
      <c r="P285" s="31">
        <f t="shared" si="65"/>
        <v>-0.13953489404876032</v>
      </c>
    </row>
    <row r="286" spans="4:16" ht="12.75">
      <c r="D286" s="90">
        <f t="shared" si="54"/>
        <v>0</v>
      </c>
      <c r="E286" s="90">
        <f t="shared" si="54"/>
        <v>0</v>
      </c>
      <c r="F286" s="42">
        <f t="shared" si="59"/>
        <v>0</v>
      </c>
      <c r="G286" s="42">
        <f t="shared" si="60"/>
        <v>0</v>
      </c>
      <c r="H286" s="42">
        <f t="shared" si="61"/>
        <v>0</v>
      </c>
      <c r="I286" s="42">
        <f t="shared" si="62"/>
        <v>0</v>
      </c>
      <c r="J286" s="42">
        <f t="shared" si="63"/>
        <v>0</v>
      </c>
      <c r="K286" s="42">
        <f t="shared" si="55"/>
        <v>0.13953489404876032</v>
      </c>
      <c r="L286" s="42">
        <f t="shared" si="64"/>
        <v>0.01946998665719877</v>
      </c>
      <c r="M286" s="42">
        <f t="shared" si="56"/>
        <v>21.848333287075036</v>
      </c>
      <c r="N286" s="42">
        <f t="shared" si="57"/>
        <v>97.97697765195376</v>
      </c>
      <c r="O286" s="42">
        <f t="shared" si="58"/>
        <v>25.770712892956126</v>
      </c>
      <c r="P286" s="31">
        <f t="shared" si="65"/>
        <v>-0.13953489404876032</v>
      </c>
    </row>
    <row r="287" spans="4:16" ht="12.75">
      <c r="D287" s="90">
        <f t="shared" si="54"/>
        <v>0</v>
      </c>
      <c r="E287" s="90">
        <f t="shared" si="54"/>
        <v>0</v>
      </c>
      <c r="F287" s="42">
        <f t="shared" si="59"/>
        <v>0</v>
      </c>
      <c r="G287" s="42">
        <f t="shared" si="60"/>
        <v>0</v>
      </c>
      <c r="H287" s="42">
        <f t="shared" si="61"/>
        <v>0</v>
      </c>
      <c r="I287" s="42">
        <f t="shared" si="62"/>
        <v>0</v>
      </c>
      <c r="J287" s="42">
        <f t="shared" si="63"/>
        <v>0</v>
      </c>
      <c r="K287" s="42">
        <f t="shared" si="55"/>
        <v>0.13953489404876032</v>
      </c>
      <c r="L287" s="42">
        <f t="shared" si="64"/>
        <v>0.01946998665719877</v>
      </c>
      <c r="M287" s="42">
        <f t="shared" si="56"/>
        <v>21.848333287075036</v>
      </c>
      <c r="N287" s="42">
        <f t="shared" si="57"/>
        <v>97.97697765195376</v>
      </c>
      <c r="O287" s="42">
        <f t="shared" si="58"/>
        <v>25.770712892956126</v>
      </c>
      <c r="P287" s="31">
        <f t="shared" si="65"/>
        <v>-0.13953489404876032</v>
      </c>
    </row>
    <row r="288" spans="4:16" ht="12.75">
      <c r="D288" s="90">
        <f t="shared" si="54"/>
        <v>0</v>
      </c>
      <c r="E288" s="90">
        <f t="shared" si="54"/>
        <v>0</v>
      </c>
      <c r="F288" s="42">
        <f t="shared" si="59"/>
        <v>0</v>
      </c>
      <c r="G288" s="42">
        <f t="shared" si="60"/>
        <v>0</v>
      </c>
      <c r="H288" s="42">
        <f t="shared" si="61"/>
        <v>0</v>
      </c>
      <c r="I288" s="42">
        <f t="shared" si="62"/>
        <v>0</v>
      </c>
      <c r="J288" s="42">
        <f t="shared" si="63"/>
        <v>0</v>
      </c>
      <c r="K288" s="42">
        <f t="shared" si="55"/>
        <v>0.13953489404876032</v>
      </c>
      <c r="L288" s="42">
        <f t="shared" si="64"/>
        <v>0.01946998665719877</v>
      </c>
      <c r="M288" s="42">
        <f t="shared" si="56"/>
        <v>21.848333287075036</v>
      </c>
      <c r="N288" s="42">
        <f t="shared" si="57"/>
        <v>97.97697765195376</v>
      </c>
      <c r="O288" s="42">
        <f t="shared" si="58"/>
        <v>25.770712892956126</v>
      </c>
      <c r="P288" s="31">
        <f t="shared" si="65"/>
        <v>-0.13953489404876032</v>
      </c>
    </row>
    <row r="289" spans="4:16" ht="12.75">
      <c r="D289" s="90">
        <f t="shared" si="54"/>
        <v>0</v>
      </c>
      <c r="E289" s="90">
        <f t="shared" si="54"/>
        <v>0</v>
      </c>
      <c r="F289" s="42">
        <f t="shared" si="59"/>
        <v>0</v>
      </c>
      <c r="G289" s="42">
        <f t="shared" si="60"/>
        <v>0</v>
      </c>
      <c r="H289" s="42">
        <f t="shared" si="61"/>
        <v>0</v>
      </c>
      <c r="I289" s="42">
        <f t="shared" si="62"/>
        <v>0</v>
      </c>
      <c r="J289" s="42">
        <f t="shared" si="63"/>
        <v>0</v>
      </c>
      <c r="K289" s="42">
        <f t="shared" si="55"/>
        <v>0.13953489404876032</v>
      </c>
      <c r="L289" s="42">
        <f t="shared" si="64"/>
        <v>0.01946998665719877</v>
      </c>
      <c r="M289" s="42">
        <f t="shared" si="56"/>
        <v>21.848333287075036</v>
      </c>
      <c r="N289" s="42">
        <f t="shared" si="57"/>
        <v>97.97697765195376</v>
      </c>
      <c r="O289" s="42">
        <f t="shared" si="58"/>
        <v>25.770712892956126</v>
      </c>
      <c r="P289" s="31">
        <f t="shared" si="65"/>
        <v>-0.13953489404876032</v>
      </c>
    </row>
    <row r="290" spans="4:16" ht="12.75">
      <c r="D290" s="90">
        <f t="shared" si="54"/>
        <v>0</v>
      </c>
      <c r="E290" s="90">
        <f t="shared" si="54"/>
        <v>0</v>
      </c>
      <c r="F290" s="42">
        <f t="shared" si="59"/>
        <v>0</v>
      </c>
      <c r="G290" s="42">
        <f t="shared" si="60"/>
        <v>0</v>
      </c>
      <c r="H290" s="42">
        <f t="shared" si="61"/>
        <v>0</v>
      </c>
      <c r="I290" s="42">
        <f t="shared" si="62"/>
        <v>0</v>
      </c>
      <c r="J290" s="42">
        <f t="shared" si="63"/>
        <v>0</v>
      </c>
      <c r="K290" s="42">
        <f t="shared" si="55"/>
        <v>0.13953489404876032</v>
      </c>
      <c r="L290" s="42">
        <f t="shared" si="64"/>
        <v>0.01946998665719877</v>
      </c>
      <c r="M290" s="42">
        <f t="shared" si="56"/>
        <v>21.848333287075036</v>
      </c>
      <c r="N290" s="42">
        <f t="shared" si="57"/>
        <v>97.97697765195376</v>
      </c>
      <c r="O290" s="42">
        <f t="shared" si="58"/>
        <v>25.770712892956126</v>
      </c>
      <c r="P290" s="31">
        <f t="shared" si="65"/>
        <v>-0.13953489404876032</v>
      </c>
    </row>
    <row r="291" spans="4:16" ht="12.75">
      <c r="D291" s="90">
        <f t="shared" si="54"/>
        <v>0</v>
      </c>
      <c r="E291" s="90">
        <f t="shared" si="54"/>
        <v>0</v>
      </c>
      <c r="F291" s="42">
        <f t="shared" si="59"/>
        <v>0</v>
      </c>
      <c r="G291" s="42">
        <f t="shared" si="60"/>
        <v>0</v>
      </c>
      <c r="H291" s="42">
        <f t="shared" si="61"/>
        <v>0</v>
      </c>
      <c r="I291" s="42">
        <f t="shared" si="62"/>
        <v>0</v>
      </c>
      <c r="J291" s="42">
        <f t="shared" si="63"/>
        <v>0</v>
      </c>
      <c r="K291" s="42">
        <f t="shared" si="55"/>
        <v>0.13953489404876032</v>
      </c>
      <c r="L291" s="42">
        <f t="shared" si="64"/>
        <v>0.01946998665719877</v>
      </c>
      <c r="M291" s="42">
        <f t="shared" si="56"/>
        <v>21.848333287075036</v>
      </c>
      <c r="N291" s="42">
        <f t="shared" si="57"/>
        <v>97.97697765195376</v>
      </c>
      <c r="O291" s="42">
        <f t="shared" si="58"/>
        <v>25.770712892956126</v>
      </c>
      <c r="P291" s="31">
        <f t="shared" si="65"/>
        <v>-0.13953489404876032</v>
      </c>
    </row>
    <row r="292" spans="4:16" ht="12.75">
      <c r="D292" s="90">
        <f t="shared" si="54"/>
        <v>0</v>
      </c>
      <c r="E292" s="90">
        <f t="shared" si="54"/>
        <v>0</v>
      </c>
      <c r="F292" s="42">
        <f t="shared" si="59"/>
        <v>0</v>
      </c>
      <c r="G292" s="42">
        <f t="shared" si="60"/>
        <v>0</v>
      </c>
      <c r="H292" s="42">
        <f t="shared" si="61"/>
        <v>0</v>
      </c>
      <c r="I292" s="42">
        <f t="shared" si="62"/>
        <v>0</v>
      </c>
      <c r="J292" s="42">
        <f t="shared" si="63"/>
        <v>0</v>
      </c>
      <c r="K292" s="42">
        <f t="shared" si="55"/>
        <v>0.13953489404876032</v>
      </c>
      <c r="L292" s="42">
        <f t="shared" si="64"/>
        <v>0.01946998665719877</v>
      </c>
      <c r="M292" s="42">
        <f t="shared" si="56"/>
        <v>21.848333287075036</v>
      </c>
      <c r="N292" s="42">
        <f t="shared" si="57"/>
        <v>97.97697765195376</v>
      </c>
      <c r="O292" s="42">
        <f t="shared" si="58"/>
        <v>25.770712892956126</v>
      </c>
      <c r="P292" s="31">
        <f t="shared" si="65"/>
        <v>-0.13953489404876032</v>
      </c>
    </row>
    <row r="293" spans="4:16" ht="12.75">
      <c r="D293" s="90">
        <f t="shared" si="54"/>
        <v>0</v>
      </c>
      <c r="E293" s="90">
        <f t="shared" si="54"/>
        <v>0</v>
      </c>
      <c r="F293" s="42">
        <f t="shared" si="59"/>
        <v>0</v>
      </c>
      <c r="G293" s="42">
        <f t="shared" si="60"/>
        <v>0</v>
      </c>
      <c r="H293" s="42">
        <f t="shared" si="61"/>
        <v>0</v>
      </c>
      <c r="I293" s="42">
        <f t="shared" si="62"/>
        <v>0</v>
      </c>
      <c r="J293" s="42">
        <f t="shared" si="63"/>
        <v>0</v>
      </c>
      <c r="K293" s="42">
        <f t="shared" si="55"/>
        <v>0.13953489404876032</v>
      </c>
      <c r="L293" s="42">
        <f t="shared" si="64"/>
        <v>0.01946998665719877</v>
      </c>
      <c r="M293" s="42">
        <f t="shared" si="56"/>
        <v>21.848333287075036</v>
      </c>
      <c r="N293" s="42">
        <f t="shared" si="57"/>
        <v>97.97697765195376</v>
      </c>
      <c r="O293" s="42">
        <f t="shared" si="58"/>
        <v>25.770712892956126</v>
      </c>
      <c r="P293" s="31">
        <f t="shared" si="65"/>
        <v>-0.13953489404876032</v>
      </c>
    </row>
    <row r="294" spans="4:16" ht="12.75">
      <c r="D294" s="90">
        <f t="shared" si="54"/>
        <v>0</v>
      </c>
      <c r="E294" s="90">
        <f t="shared" si="54"/>
        <v>0</v>
      </c>
      <c r="F294" s="42">
        <f t="shared" si="59"/>
        <v>0</v>
      </c>
      <c r="G294" s="42">
        <f t="shared" si="60"/>
        <v>0</v>
      </c>
      <c r="H294" s="42">
        <f t="shared" si="61"/>
        <v>0</v>
      </c>
      <c r="I294" s="42">
        <f t="shared" si="62"/>
        <v>0</v>
      </c>
      <c r="J294" s="42">
        <f t="shared" si="63"/>
        <v>0</v>
      </c>
      <c r="K294" s="42">
        <f t="shared" si="55"/>
        <v>0.13953489404876032</v>
      </c>
      <c r="L294" s="42">
        <f t="shared" si="64"/>
        <v>0.01946998665719877</v>
      </c>
      <c r="M294" s="42">
        <f t="shared" si="56"/>
        <v>21.848333287075036</v>
      </c>
      <c r="N294" s="42">
        <f t="shared" si="57"/>
        <v>97.97697765195376</v>
      </c>
      <c r="O294" s="42">
        <f t="shared" si="58"/>
        <v>25.770712892956126</v>
      </c>
      <c r="P294" s="31">
        <f t="shared" si="65"/>
        <v>-0.13953489404876032</v>
      </c>
    </row>
    <row r="295" spans="4:16" ht="12.75">
      <c r="D295" s="90">
        <f t="shared" si="54"/>
        <v>0</v>
      </c>
      <c r="E295" s="90">
        <f t="shared" si="54"/>
        <v>0</v>
      </c>
      <c r="F295" s="42">
        <f t="shared" si="59"/>
        <v>0</v>
      </c>
      <c r="G295" s="42">
        <f t="shared" si="60"/>
        <v>0</v>
      </c>
      <c r="H295" s="42">
        <f t="shared" si="61"/>
        <v>0</v>
      </c>
      <c r="I295" s="42">
        <f t="shared" si="62"/>
        <v>0</v>
      </c>
      <c r="J295" s="42">
        <f t="shared" si="63"/>
        <v>0</v>
      </c>
      <c r="K295" s="42">
        <f t="shared" si="55"/>
        <v>0.13953489404876032</v>
      </c>
      <c r="L295" s="42">
        <f t="shared" si="64"/>
        <v>0.01946998665719877</v>
      </c>
      <c r="M295" s="42">
        <f t="shared" si="56"/>
        <v>21.848333287075036</v>
      </c>
      <c r="N295" s="42">
        <f t="shared" si="57"/>
        <v>97.97697765195376</v>
      </c>
      <c r="O295" s="42">
        <f t="shared" si="58"/>
        <v>25.770712892956126</v>
      </c>
      <c r="P295" s="31">
        <f t="shared" si="65"/>
        <v>-0.13953489404876032</v>
      </c>
    </row>
    <row r="296" spans="4:16" ht="12.75">
      <c r="D296" s="90">
        <f t="shared" si="54"/>
        <v>0</v>
      </c>
      <c r="E296" s="90">
        <f t="shared" si="54"/>
        <v>0</v>
      </c>
      <c r="F296" s="42">
        <f t="shared" si="59"/>
        <v>0</v>
      </c>
      <c r="G296" s="42">
        <f t="shared" si="60"/>
        <v>0</v>
      </c>
      <c r="H296" s="42">
        <f t="shared" si="61"/>
        <v>0</v>
      </c>
      <c r="I296" s="42">
        <f t="shared" si="62"/>
        <v>0</v>
      </c>
      <c r="J296" s="42">
        <f t="shared" si="63"/>
        <v>0</v>
      </c>
      <c r="K296" s="42">
        <f t="shared" si="55"/>
        <v>0.13953489404876032</v>
      </c>
      <c r="L296" s="42">
        <f t="shared" si="64"/>
        <v>0.01946998665719877</v>
      </c>
      <c r="M296" s="42">
        <f t="shared" si="56"/>
        <v>21.848333287075036</v>
      </c>
      <c r="N296" s="42">
        <f t="shared" si="57"/>
        <v>97.97697765195376</v>
      </c>
      <c r="O296" s="42">
        <f t="shared" si="58"/>
        <v>25.770712892956126</v>
      </c>
      <c r="P296" s="31">
        <f t="shared" si="65"/>
        <v>-0.13953489404876032</v>
      </c>
    </row>
    <row r="297" spans="4:16" ht="12.75">
      <c r="D297" s="90">
        <f t="shared" si="54"/>
        <v>0</v>
      </c>
      <c r="E297" s="90">
        <f t="shared" si="54"/>
        <v>0</v>
      </c>
      <c r="F297" s="42">
        <f t="shared" si="59"/>
        <v>0</v>
      </c>
      <c r="G297" s="42">
        <f t="shared" si="60"/>
        <v>0</v>
      </c>
      <c r="H297" s="42">
        <f t="shared" si="61"/>
        <v>0</v>
      </c>
      <c r="I297" s="42">
        <f t="shared" si="62"/>
        <v>0</v>
      </c>
      <c r="J297" s="42">
        <f t="shared" si="63"/>
        <v>0</v>
      </c>
      <c r="K297" s="42">
        <f t="shared" si="55"/>
        <v>0.13953489404876032</v>
      </c>
      <c r="L297" s="42">
        <f t="shared" si="64"/>
        <v>0.01946998665719877</v>
      </c>
      <c r="M297" s="42">
        <f t="shared" si="56"/>
        <v>21.848333287075036</v>
      </c>
      <c r="N297" s="42">
        <f t="shared" si="57"/>
        <v>97.97697765195376</v>
      </c>
      <c r="O297" s="42">
        <f t="shared" si="58"/>
        <v>25.770712892956126</v>
      </c>
      <c r="P297" s="31">
        <f t="shared" si="65"/>
        <v>-0.13953489404876032</v>
      </c>
    </row>
    <row r="298" spans="4:16" ht="12.75">
      <c r="D298" s="90">
        <f t="shared" si="54"/>
        <v>0</v>
      </c>
      <c r="E298" s="90">
        <f t="shared" si="54"/>
        <v>0</v>
      </c>
      <c r="F298" s="42">
        <f t="shared" si="59"/>
        <v>0</v>
      </c>
      <c r="G298" s="42">
        <f t="shared" si="60"/>
        <v>0</v>
      </c>
      <c r="H298" s="42">
        <f t="shared" si="61"/>
        <v>0</v>
      </c>
      <c r="I298" s="42">
        <f t="shared" si="62"/>
        <v>0</v>
      </c>
      <c r="J298" s="42">
        <f t="shared" si="63"/>
        <v>0</v>
      </c>
      <c r="K298" s="42">
        <f t="shared" si="55"/>
        <v>0.13953489404876032</v>
      </c>
      <c r="L298" s="42">
        <f t="shared" si="64"/>
        <v>0.01946998665719877</v>
      </c>
      <c r="M298" s="42">
        <f t="shared" si="56"/>
        <v>21.848333287075036</v>
      </c>
      <c r="N298" s="42">
        <f t="shared" si="57"/>
        <v>97.97697765195376</v>
      </c>
      <c r="O298" s="42">
        <f t="shared" si="58"/>
        <v>25.770712892956126</v>
      </c>
      <c r="P298" s="31">
        <f t="shared" si="65"/>
        <v>-0.13953489404876032</v>
      </c>
    </row>
    <row r="299" spans="4:16" ht="12.75">
      <c r="D299" s="90">
        <f t="shared" si="54"/>
        <v>0</v>
      </c>
      <c r="E299" s="90">
        <f t="shared" si="54"/>
        <v>0</v>
      </c>
      <c r="F299" s="42">
        <f t="shared" si="59"/>
        <v>0</v>
      </c>
      <c r="G299" s="42">
        <f t="shared" si="60"/>
        <v>0</v>
      </c>
      <c r="H299" s="42">
        <f t="shared" si="61"/>
        <v>0</v>
      </c>
      <c r="I299" s="42">
        <f t="shared" si="62"/>
        <v>0</v>
      </c>
      <c r="J299" s="42">
        <f t="shared" si="63"/>
        <v>0</v>
      </c>
      <c r="K299" s="42">
        <f t="shared" si="55"/>
        <v>0.13953489404876032</v>
      </c>
      <c r="L299" s="42">
        <f t="shared" si="64"/>
        <v>0.01946998665719877</v>
      </c>
      <c r="M299" s="42">
        <f t="shared" si="56"/>
        <v>21.848333287075036</v>
      </c>
      <c r="N299" s="42">
        <f t="shared" si="57"/>
        <v>97.97697765195376</v>
      </c>
      <c r="O299" s="42">
        <f t="shared" si="58"/>
        <v>25.770712892956126</v>
      </c>
      <c r="P299" s="31">
        <f t="shared" si="65"/>
        <v>-0.13953489404876032</v>
      </c>
    </row>
    <row r="300" spans="4:16" ht="12.75">
      <c r="D300" s="90">
        <f t="shared" si="54"/>
        <v>0</v>
      </c>
      <c r="E300" s="90">
        <f t="shared" si="54"/>
        <v>0</v>
      </c>
      <c r="F300" s="42">
        <f t="shared" si="59"/>
        <v>0</v>
      </c>
      <c r="G300" s="42">
        <f t="shared" si="60"/>
        <v>0</v>
      </c>
      <c r="H300" s="42">
        <f t="shared" si="61"/>
        <v>0</v>
      </c>
      <c r="I300" s="42">
        <f t="shared" si="62"/>
        <v>0</v>
      </c>
      <c r="J300" s="42">
        <f t="shared" si="63"/>
        <v>0</v>
      </c>
      <c r="K300" s="42">
        <f t="shared" si="55"/>
        <v>0.13953489404876032</v>
      </c>
      <c r="L300" s="42">
        <f t="shared" si="64"/>
        <v>0.01946998665719877</v>
      </c>
      <c r="M300" s="42">
        <f t="shared" si="56"/>
        <v>21.848333287075036</v>
      </c>
      <c r="N300" s="42">
        <f t="shared" si="57"/>
        <v>97.97697765195376</v>
      </c>
      <c r="O300" s="42">
        <f t="shared" si="58"/>
        <v>25.770712892956126</v>
      </c>
      <c r="P300" s="31">
        <f t="shared" si="65"/>
        <v>-0.13953489404876032</v>
      </c>
    </row>
    <row r="301" spans="4:16" ht="12.75">
      <c r="D301" s="90">
        <f t="shared" si="54"/>
        <v>0</v>
      </c>
      <c r="E301" s="90">
        <f t="shared" si="54"/>
        <v>0</v>
      </c>
      <c r="F301" s="42">
        <f t="shared" si="59"/>
        <v>0</v>
      </c>
      <c r="G301" s="42">
        <f t="shared" si="60"/>
        <v>0</v>
      </c>
      <c r="H301" s="42">
        <f t="shared" si="61"/>
        <v>0</v>
      </c>
      <c r="I301" s="42">
        <f t="shared" si="62"/>
        <v>0</v>
      </c>
      <c r="J301" s="42">
        <f t="shared" si="63"/>
        <v>0</v>
      </c>
      <c r="K301" s="42">
        <f t="shared" si="55"/>
        <v>0.13953489404876032</v>
      </c>
      <c r="L301" s="42">
        <f t="shared" si="64"/>
        <v>0.01946998665719877</v>
      </c>
      <c r="M301" s="42">
        <f t="shared" si="56"/>
        <v>21.848333287075036</v>
      </c>
      <c r="N301" s="42">
        <f t="shared" si="57"/>
        <v>97.97697765195376</v>
      </c>
      <c r="O301" s="42">
        <f t="shared" si="58"/>
        <v>25.770712892956126</v>
      </c>
      <c r="P301" s="31">
        <f t="shared" si="65"/>
        <v>-0.13953489404876032</v>
      </c>
    </row>
    <row r="302" spans="4:16" ht="12.75">
      <c r="D302" s="90">
        <f t="shared" si="54"/>
        <v>0</v>
      </c>
      <c r="E302" s="90">
        <f t="shared" si="54"/>
        <v>0</v>
      </c>
      <c r="F302" s="42">
        <f t="shared" si="59"/>
        <v>0</v>
      </c>
      <c r="G302" s="42">
        <f t="shared" si="60"/>
        <v>0</v>
      </c>
      <c r="H302" s="42">
        <f t="shared" si="61"/>
        <v>0</v>
      </c>
      <c r="I302" s="42">
        <f t="shared" si="62"/>
        <v>0</v>
      </c>
      <c r="J302" s="42">
        <f t="shared" si="63"/>
        <v>0</v>
      </c>
      <c r="K302" s="42">
        <f t="shared" si="55"/>
        <v>0.13953489404876032</v>
      </c>
      <c r="L302" s="42">
        <f t="shared" si="64"/>
        <v>0.01946998665719877</v>
      </c>
      <c r="M302" s="42">
        <f t="shared" si="56"/>
        <v>21.848333287075036</v>
      </c>
      <c r="N302" s="42">
        <f t="shared" si="57"/>
        <v>97.97697765195376</v>
      </c>
      <c r="O302" s="42">
        <f t="shared" si="58"/>
        <v>25.770712892956126</v>
      </c>
      <c r="P302" s="31">
        <f t="shared" si="65"/>
        <v>-0.13953489404876032</v>
      </c>
    </row>
    <row r="303" spans="4:16" ht="12.75">
      <c r="D303" s="90">
        <f t="shared" si="54"/>
        <v>0</v>
      </c>
      <c r="E303" s="90">
        <f t="shared" si="54"/>
        <v>0</v>
      </c>
      <c r="F303" s="42">
        <f t="shared" si="59"/>
        <v>0</v>
      </c>
      <c r="G303" s="42">
        <f t="shared" si="60"/>
        <v>0</v>
      </c>
      <c r="H303" s="42">
        <f t="shared" si="61"/>
        <v>0</v>
      </c>
      <c r="I303" s="42">
        <f t="shared" si="62"/>
        <v>0</v>
      </c>
      <c r="J303" s="42">
        <f t="shared" si="63"/>
        <v>0</v>
      </c>
      <c r="K303" s="42">
        <f t="shared" si="55"/>
        <v>0.13953489404876032</v>
      </c>
      <c r="L303" s="42">
        <f t="shared" si="64"/>
        <v>0.01946998665719877</v>
      </c>
      <c r="M303" s="42">
        <f t="shared" si="56"/>
        <v>21.848333287075036</v>
      </c>
      <c r="N303" s="42">
        <f t="shared" si="57"/>
        <v>97.97697765195376</v>
      </c>
      <c r="O303" s="42">
        <f t="shared" si="58"/>
        <v>25.770712892956126</v>
      </c>
      <c r="P303" s="31">
        <f t="shared" si="65"/>
        <v>-0.13953489404876032</v>
      </c>
    </row>
    <row r="304" spans="4:16" ht="12.75">
      <c r="D304" s="90">
        <f t="shared" si="54"/>
        <v>0</v>
      </c>
      <c r="E304" s="90">
        <f t="shared" si="54"/>
        <v>0</v>
      </c>
      <c r="F304" s="42">
        <f t="shared" si="59"/>
        <v>0</v>
      </c>
      <c r="G304" s="42">
        <f t="shared" si="60"/>
        <v>0</v>
      </c>
      <c r="H304" s="42">
        <f t="shared" si="61"/>
        <v>0</v>
      </c>
      <c r="I304" s="42">
        <f t="shared" si="62"/>
        <v>0</v>
      </c>
      <c r="J304" s="42">
        <f t="shared" si="63"/>
        <v>0</v>
      </c>
      <c r="K304" s="42">
        <f t="shared" si="55"/>
        <v>0.13953489404876032</v>
      </c>
      <c r="L304" s="42">
        <f t="shared" si="64"/>
        <v>0.01946998665719877</v>
      </c>
      <c r="M304" s="42">
        <f t="shared" si="56"/>
        <v>21.848333287075036</v>
      </c>
      <c r="N304" s="42">
        <f t="shared" si="57"/>
        <v>97.97697765195376</v>
      </c>
      <c r="O304" s="42">
        <f t="shared" si="58"/>
        <v>25.770712892956126</v>
      </c>
      <c r="P304" s="31">
        <f t="shared" si="65"/>
        <v>-0.13953489404876032</v>
      </c>
    </row>
    <row r="305" spans="4:16" ht="12.75">
      <c r="D305" s="90">
        <f t="shared" si="54"/>
        <v>0</v>
      </c>
      <c r="E305" s="90">
        <f t="shared" si="54"/>
        <v>0</v>
      </c>
      <c r="F305" s="42">
        <f t="shared" si="59"/>
        <v>0</v>
      </c>
      <c r="G305" s="42">
        <f t="shared" si="60"/>
        <v>0</v>
      </c>
      <c r="H305" s="42">
        <f t="shared" si="61"/>
        <v>0</v>
      </c>
      <c r="I305" s="42">
        <f t="shared" si="62"/>
        <v>0</v>
      </c>
      <c r="J305" s="42">
        <f t="shared" si="63"/>
        <v>0</v>
      </c>
      <c r="K305" s="42">
        <f t="shared" si="55"/>
        <v>0.13953489404876032</v>
      </c>
      <c r="L305" s="42">
        <f t="shared" si="64"/>
        <v>0.01946998665719877</v>
      </c>
      <c r="M305" s="42">
        <f t="shared" si="56"/>
        <v>21.848333287075036</v>
      </c>
      <c r="N305" s="42">
        <f t="shared" si="57"/>
        <v>97.97697765195376</v>
      </c>
      <c r="O305" s="42">
        <f t="shared" si="58"/>
        <v>25.770712892956126</v>
      </c>
      <c r="P305" s="31">
        <f t="shared" si="65"/>
        <v>-0.13953489404876032</v>
      </c>
    </row>
    <row r="306" spans="4:16" ht="12.75">
      <c r="D306" s="90">
        <f t="shared" si="54"/>
        <v>0</v>
      </c>
      <c r="E306" s="90">
        <f t="shared" si="54"/>
        <v>0</v>
      </c>
      <c r="F306" s="42">
        <f t="shared" si="59"/>
        <v>0</v>
      </c>
      <c r="G306" s="42">
        <f t="shared" si="60"/>
        <v>0</v>
      </c>
      <c r="H306" s="42">
        <f t="shared" si="61"/>
        <v>0</v>
      </c>
      <c r="I306" s="42">
        <f t="shared" si="62"/>
        <v>0</v>
      </c>
      <c r="J306" s="42">
        <f t="shared" si="63"/>
        <v>0</v>
      </c>
      <c r="K306" s="42">
        <f t="shared" si="55"/>
        <v>0.13953489404876032</v>
      </c>
      <c r="L306" s="42">
        <f t="shared" si="64"/>
        <v>0.01946998665719877</v>
      </c>
      <c r="M306" s="42">
        <f t="shared" si="56"/>
        <v>21.848333287075036</v>
      </c>
      <c r="N306" s="42">
        <f t="shared" si="57"/>
        <v>97.97697765195376</v>
      </c>
      <c r="O306" s="42">
        <f t="shared" si="58"/>
        <v>25.770712892956126</v>
      </c>
      <c r="P306" s="31">
        <f t="shared" si="65"/>
        <v>-0.13953489404876032</v>
      </c>
    </row>
    <row r="307" spans="4:16" ht="12.75">
      <c r="D307" s="90">
        <f t="shared" si="54"/>
        <v>0</v>
      </c>
      <c r="E307" s="90">
        <f t="shared" si="54"/>
        <v>0</v>
      </c>
      <c r="F307" s="42">
        <f t="shared" si="59"/>
        <v>0</v>
      </c>
      <c r="G307" s="42">
        <f t="shared" si="60"/>
        <v>0</v>
      </c>
      <c r="H307" s="42">
        <f t="shared" si="61"/>
        <v>0</v>
      </c>
      <c r="I307" s="42">
        <f t="shared" si="62"/>
        <v>0</v>
      </c>
      <c r="J307" s="42">
        <f t="shared" si="63"/>
        <v>0</v>
      </c>
      <c r="K307" s="42">
        <f t="shared" si="55"/>
        <v>0.13953489404876032</v>
      </c>
      <c r="L307" s="42">
        <f t="shared" si="64"/>
        <v>0.01946998665719877</v>
      </c>
      <c r="M307" s="42">
        <f t="shared" si="56"/>
        <v>21.848333287075036</v>
      </c>
      <c r="N307" s="42">
        <f t="shared" si="57"/>
        <v>97.97697765195376</v>
      </c>
      <c r="O307" s="42">
        <f t="shared" si="58"/>
        <v>25.770712892956126</v>
      </c>
      <c r="P307" s="31">
        <f t="shared" si="65"/>
        <v>-0.13953489404876032</v>
      </c>
    </row>
    <row r="308" spans="4:16" ht="12.75">
      <c r="D308" s="90">
        <f t="shared" si="54"/>
        <v>0</v>
      </c>
      <c r="E308" s="90">
        <f t="shared" si="54"/>
        <v>0</v>
      </c>
      <c r="F308" s="42">
        <f t="shared" si="59"/>
        <v>0</v>
      </c>
      <c r="G308" s="42">
        <f t="shared" si="60"/>
        <v>0</v>
      </c>
      <c r="H308" s="42">
        <f t="shared" si="61"/>
        <v>0</v>
      </c>
      <c r="I308" s="42">
        <f t="shared" si="62"/>
        <v>0</v>
      </c>
      <c r="J308" s="42">
        <f t="shared" si="63"/>
        <v>0</v>
      </c>
      <c r="K308" s="42">
        <f t="shared" si="55"/>
        <v>0.13953489404876032</v>
      </c>
      <c r="L308" s="42">
        <f t="shared" si="64"/>
        <v>0.01946998665719877</v>
      </c>
      <c r="M308" s="42">
        <f t="shared" si="56"/>
        <v>21.848333287075036</v>
      </c>
      <c r="N308" s="42">
        <f t="shared" si="57"/>
        <v>97.97697765195376</v>
      </c>
      <c r="O308" s="42">
        <f t="shared" si="58"/>
        <v>25.770712892956126</v>
      </c>
      <c r="P308" s="31">
        <f t="shared" si="65"/>
        <v>-0.13953489404876032</v>
      </c>
    </row>
    <row r="309" spans="4:16" ht="12.75">
      <c r="D309" s="90">
        <f t="shared" si="54"/>
        <v>0</v>
      </c>
      <c r="E309" s="90">
        <f t="shared" si="54"/>
        <v>0</v>
      </c>
      <c r="F309" s="42">
        <f t="shared" si="59"/>
        <v>0</v>
      </c>
      <c r="G309" s="42">
        <f t="shared" si="60"/>
        <v>0</v>
      </c>
      <c r="H309" s="42">
        <f t="shared" si="61"/>
        <v>0</v>
      </c>
      <c r="I309" s="42">
        <f t="shared" si="62"/>
        <v>0</v>
      </c>
      <c r="J309" s="42">
        <f t="shared" si="63"/>
        <v>0</v>
      </c>
      <c r="K309" s="42">
        <f t="shared" si="55"/>
        <v>0.13953489404876032</v>
      </c>
      <c r="L309" s="42">
        <f t="shared" si="64"/>
        <v>0.01946998665719877</v>
      </c>
      <c r="M309" s="42">
        <f t="shared" si="56"/>
        <v>21.848333287075036</v>
      </c>
      <c r="N309" s="42">
        <f t="shared" si="57"/>
        <v>97.97697765195376</v>
      </c>
      <c r="O309" s="42">
        <f t="shared" si="58"/>
        <v>25.770712892956126</v>
      </c>
      <c r="P309" s="31">
        <f t="shared" si="65"/>
        <v>-0.13953489404876032</v>
      </c>
    </row>
    <row r="310" spans="4:16" ht="12.75">
      <c r="D310" s="90">
        <f t="shared" si="54"/>
        <v>0</v>
      </c>
      <c r="E310" s="90">
        <f t="shared" si="54"/>
        <v>0</v>
      </c>
      <c r="F310" s="42">
        <f t="shared" si="59"/>
        <v>0</v>
      </c>
      <c r="G310" s="42">
        <f t="shared" si="60"/>
        <v>0</v>
      </c>
      <c r="H310" s="42">
        <f t="shared" si="61"/>
        <v>0</v>
      </c>
      <c r="I310" s="42">
        <f t="shared" si="62"/>
        <v>0</v>
      </c>
      <c r="J310" s="42">
        <f t="shared" si="63"/>
        <v>0</v>
      </c>
      <c r="K310" s="42">
        <f t="shared" si="55"/>
        <v>0.13953489404876032</v>
      </c>
      <c r="L310" s="42">
        <f t="shared" si="64"/>
        <v>0.01946998665719877</v>
      </c>
      <c r="M310" s="42">
        <f t="shared" si="56"/>
        <v>21.848333287075036</v>
      </c>
      <c r="N310" s="42">
        <f t="shared" si="57"/>
        <v>97.97697765195376</v>
      </c>
      <c r="O310" s="42">
        <f t="shared" si="58"/>
        <v>25.770712892956126</v>
      </c>
      <c r="P310" s="31">
        <f t="shared" si="65"/>
        <v>-0.13953489404876032</v>
      </c>
    </row>
    <row r="311" spans="4:16" ht="12.75">
      <c r="D311" s="90">
        <f t="shared" si="54"/>
        <v>0</v>
      </c>
      <c r="E311" s="90">
        <f t="shared" si="54"/>
        <v>0</v>
      </c>
      <c r="F311" s="42">
        <f t="shared" si="59"/>
        <v>0</v>
      </c>
      <c r="G311" s="42">
        <f t="shared" si="60"/>
        <v>0</v>
      </c>
      <c r="H311" s="42">
        <f t="shared" si="61"/>
        <v>0</v>
      </c>
      <c r="I311" s="42">
        <f t="shared" si="62"/>
        <v>0</v>
      </c>
      <c r="J311" s="42">
        <f t="shared" si="63"/>
        <v>0</v>
      </c>
      <c r="K311" s="42">
        <f t="shared" si="55"/>
        <v>0.13953489404876032</v>
      </c>
      <c r="L311" s="42">
        <f t="shared" si="64"/>
        <v>0.01946998665719877</v>
      </c>
      <c r="M311" s="42">
        <f t="shared" si="56"/>
        <v>21.848333287075036</v>
      </c>
      <c r="N311" s="42">
        <f t="shared" si="57"/>
        <v>97.97697765195376</v>
      </c>
      <c r="O311" s="42">
        <f t="shared" si="58"/>
        <v>25.770712892956126</v>
      </c>
      <c r="P311" s="31">
        <f t="shared" si="65"/>
        <v>-0.13953489404876032</v>
      </c>
    </row>
    <row r="312" spans="4:16" ht="12.75">
      <c r="D312" s="90">
        <f t="shared" si="54"/>
        <v>0</v>
      </c>
      <c r="E312" s="90">
        <f t="shared" si="54"/>
        <v>0</v>
      </c>
      <c r="F312" s="42">
        <f t="shared" si="59"/>
        <v>0</v>
      </c>
      <c r="G312" s="42">
        <f t="shared" si="60"/>
        <v>0</v>
      </c>
      <c r="H312" s="42">
        <f t="shared" si="61"/>
        <v>0</v>
      </c>
      <c r="I312" s="42">
        <f t="shared" si="62"/>
        <v>0</v>
      </c>
      <c r="J312" s="42">
        <f t="shared" si="63"/>
        <v>0</v>
      </c>
      <c r="K312" s="42">
        <f t="shared" si="55"/>
        <v>0.13953489404876032</v>
      </c>
      <c r="L312" s="42">
        <f t="shared" si="64"/>
        <v>0.01946998665719877</v>
      </c>
      <c r="M312" s="42">
        <f t="shared" si="56"/>
        <v>21.848333287075036</v>
      </c>
      <c r="N312" s="42">
        <f t="shared" si="57"/>
        <v>97.97697765195376</v>
      </c>
      <c r="O312" s="42">
        <f t="shared" si="58"/>
        <v>25.770712892956126</v>
      </c>
      <c r="P312" s="31">
        <f t="shared" si="65"/>
        <v>-0.13953489404876032</v>
      </c>
    </row>
    <row r="313" spans="4:16" ht="12.75">
      <c r="D313" s="90">
        <f t="shared" si="54"/>
        <v>0</v>
      </c>
      <c r="E313" s="90">
        <f t="shared" si="54"/>
        <v>0</v>
      </c>
      <c r="F313" s="42">
        <f t="shared" si="59"/>
        <v>0</v>
      </c>
      <c r="G313" s="42">
        <f t="shared" si="60"/>
        <v>0</v>
      </c>
      <c r="H313" s="42">
        <f t="shared" si="61"/>
        <v>0</v>
      </c>
      <c r="I313" s="42">
        <f t="shared" si="62"/>
        <v>0</v>
      </c>
      <c r="J313" s="42">
        <f t="shared" si="63"/>
        <v>0</v>
      </c>
      <c r="K313" s="42">
        <f t="shared" si="55"/>
        <v>0.13953489404876032</v>
      </c>
      <c r="L313" s="42">
        <f t="shared" si="64"/>
        <v>0.01946998665719877</v>
      </c>
      <c r="M313" s="42">
        <f t="shared" si="56"/>
        <v>21.848333287075036</v>
      </c>
      <c r="N313" s="42">
        <f t="shared" si="57"/>
        <v>97.97697765195376</v>
      </c>
      <c r="O313" s="42">
        <f t="shared" si="58"/>
        <v>25.770712892956126</v>
      </c>
      <c r="P313" s="31">
        <f t="shared" si="65"/>
        <v>-0.13953489404876032</v>
      </c>
    </row>
    <row r="314" spans="4:16" ht="12.75">
      <c r="D314" s="90">
        <f t="shared" si="54"/>
        <v>0</v>
      </c>
      <c r="E314" s="90">
        <f t="shared" si="54"/>
        <v>0</v>
      </c>
      <c r="F314" s="42">
        <f t="shared" si="59"/>
        <v>0</v>
      </c>
      <c r="G314" s="42">
        <f t="shared" si="60"/>
        <v>0</v>
      </c>
      <c r="H314" s="42">
        <f t="shared" si="61"/>
        <v>0</v>
      </c>
      <c r="I314" s="42">
        <f t="shared" si="62"/>
        <v>0</v>
      </c>
      <c r="J314" s="42">
        <f t="shared" si="63"/>
        <v>0</v>
      </c>
      <c r="K314" s="42">
        <f t="shared" si="55"/>
        <v>0.13953489404876032</v>
      </c>
      <c r="L314" s="42">
        <f t="shared" si="64"/>
        <v>0.01946998665719877</v>
      </c>
      <c r="M314" s="42">
        <f t="shared" si="56"/>
        <v>21.848333287075036</v>
      </c>
      <c r="N314" s="42">
        <f t="shared" si="57"/>
        <v>97.97697765195376</v>
      </c>
      <c r="O314" s="42">
        <f t="shared" si="58"/>
        <v>25.770712892956126</v>
      </c>
      <c r="P314" s="31">
        <f t="shared" si="65"/>
        <v>-0.13953489404876032</v>
      </c>
    </row>
    <row r="315" spans="4:16" ht="12.75">
      <c r="D315" s="90">
        <f t="shared" si="54"/>
        <v>0</v>
      </c>
      <c r="E315" s="90">
        <f t="shared" si="54"/>
        <v>0</v>
      </c>
      <c r="F315" s="42">
        <f t="shared" si="59"/>
        <v>0</v>
      </c>
      <c r="G315" s="42">
        <f t="shared" si="60"/>
        <v>0</v>
      </c>
      <c r="H315" s="42">
        <f t="shared" si="61"/>
        <v>0</v>
      </c>
      <c r="I315" s="42">
        <f t="shared" si="62"/>
        <v>0</v>
      </c>
      <c r="J315" s="42">
        <f t="shared" si="63"/>
        <v>0</v>
      </c>
      <c r="K315" s="42">
        <f t="shared" si="55"/>
        <v>0.13953489404876032</v>
      </c>
      <c r="L315" s="42">
        <f t="shared" si="64"/>
        <v>0.01946998665719877</v>
      </c>
      <c r="M315" s="42">
        <f t="shared" si="56"/>
        <v>21.848333287075036</v>
      </c>
      <c r="N315" s="42">
        <f t="shared" si="57"/>
        <v>97.97697765195376</v>
      </c>
      <c r="O315" s="42">
        <f t="shared" si="58"/>
        <v>25.770712892956126</v>
      </c>
      <c r="P315" s="31">
        <f t="shared" si="65"/>
        <v>-0.13953489404876032</v>
      </c>
    </row>
    <row r="316" spans="4:16" ht="12.75">
      <c r="D316" s="90">
        <f t="shared" si="54"/>
        <v>0</v>
      </c>
      <c r="E316" s="90">
        <f t="shared" si="54"/>
        <v>0</v>
      </c>
      <c r="F316" s="42">
        <f t="shared" si="59"/>
        <v>0</v>
      </c>
      <c r="G316" s="42">
        <f t="shared" si="60"/>
        <v>0</v>
      </c>
      <c r="H316" s="42">
        <f t="shared" si="61"/>
        <v>0</v>
      </c>
      <c r="I316" s="42">
        <f t="shared" si="62"/>
        <v>0</v>
      </c>
      <c r="J316" s="42">
        <f t="shared" si="63"/>
        <v>0</v>
      </c>
      <c r="K316" s="42">
        <f t="shared" si="55"/>
        <v>0.13953489404876032</v>
      </c>
      <c r="L316" s="42">
        <f t="shared" si="64"/>
        <v>0.01946998665719877</v>
      </c>
      <c r="M316" s="42">
        <f t="shared" si="56"/>
        <v>21.848333287075036</v>
      </c>
      <c r="N316" s="42">
        <f t="shared" si="57"/>
        <v>97.97697765195376</v>
      </c>
      <c r="O316" s="42">
        <f t="shared" si="58"/>
        <v>25.770712892956126</v>
      </c>
      <c r="P316" s="31">
        <f t="shared" si="65"/>
        <v>-0.13953489404876032</v>
      </c>
    </row>
    <row r="317" spans="4:16" ht="12.75">
      <c r="D317" s="90">
        <f t="shared" si="54"/>
        <v>0</v>
      </c>
      <c r="E317" s="90">
        <f t="shared" si="54"/>
        <v>0</v>
      </c>
      <c r="F317" s="42">
        <f t="shared" si="59"/>
        <v>0</v>
      </c>
      <c r="G317" s="42">
        <f t="shared" si="60"/>
        <v>0</v>
      </c>
      <c r="H317" s="42">
        <f t="shared" si="61"/>
        <v>0</v>
      </c>
      <c r="I317" s="42">
        <f t="shared" si="62"/>
        <v>0</v>
      </c>
      <c r="J317" s="42">
        <f t="shared" si="63"/>
        <v>0</v>
      </c>
      <c r="K317" s="42">
        <f t="shared" si="55"/>
        <v>0.13953489404876032</v>
      </c>
      <c r="L317" s="42">
        <f t="shared" si="64"/>
        <v>0.01946998665719877</v>
      </c>
      <c r="M317" s="42">
        <f t="shared" si="56"/>
        <v>21.848333287075036</v>
      </c>
      <c r="N317" s="42">
        <f t="shared" si="57"/>
        <v>97.97697765195376</v>
      </c>
      <c r="O317" s="42">
        <f t="shared" si="58"/>
        <v>25.770712892956126</v>
      </c>
      <c r="P317" s="31">
        <f t="shared" si="65"/>
        <v>-0.13953489404876032</v>
      </c>
    </row>
    <row r="318" spans="4:16" ht="12.75">
      <c r="D318" s="90">
        <f t="shared" si="54"/>
        <v>0</v>
      </c>
      <c r="E318" s="90">
        <f t="shared" si="54"/>
        <v>0</v>
      </c>
      <c r="F318" s="42">
        <f t="shared" si="59"/>
        <v>0</v>
      </c>
      <c r="G318" s="42">
        <f t="shared" si="60"/>
        <v>0</v>
      </c>
      <c r="H318" s="42">
        <f t="shared" si="61"/>
        <v>0</v>
      </c>
      <c r="I318" s="42">
        <f t="shared" si="62"/>
        <v>0</v>
      </c>
      <c r="J318" s="42">
        <f t="shared" si="63"/>
        <v>0</v>
      </c>
      <c r="K318" s="42">
        <f t="shared" si="55"/>
        <v>0.13953489404876032</v>
      </c>
      <c r="L318" s="42">
        <f t="shared" si="64"/>
        <v>0.01946998665719877</v>
      </c>
      <c r="M318" s="42">
        <f t="shared" si="56"/>
        <v>21.848333287075036</v>
      </c>
      <c r="N318" s="42">
        <f t="shared" si="57"/>
        <v>97.97697765195376</v>
      </c>
      <c r="O318" s="42">
        <f t="shared" si="58"/>
        <v>25.770712892956126</v>
      </c>
      <c r="P318" s="31">
        <f t="shared" si="65"/>
        <v>-0.13953489404876032</v>
      </c>
    </row>
    <row r="319" spans="4:16" ht="12.75">
      <c r="D319" s="90">
        <f t="shared" si="54"/>
        <v>0</v>
      </c>
      <c r="E319" s="90">
        <f t="shared" si="54"/>
        <v>0</v>
      </c>
      <c r="F319" s="42">
        <f t="shared" si="59"/>
        <v>0</v>
      </c>
      <c r="G319" s="42">
        <f t="shared" si="60"/>
        <v>0</v>
      </c>
      <c r="H319" s="42">
        <f t="shared" si="61"/>
        <v>0</v>
      </c>
      <c r="I319" s="42">
        <f t="shared" si="62"/>
        <v>0</v>
      </c>
      <c r="J319" s="42">
        <f t="shared" si="63"/>
        <v>0</v>
      </c>
      <c r="K319" s="42">
        <f t="shared" si="55"/>
        <v>0.13953489404876032</v>
      </c>
      <c r="L319" s="42">
        <f t="shared" si="64"/>
        <v>0.01946998665719877</v>
      </c>
      <c r="M319" s="42">
        <f t="shared" si="56"/>
        <v>21.848333287075036</v>
      </c>
      <c r="N319" s="42">
        <f t="shared" si="57"/>
        <v>97.97697765195376</v>
      </c>
      <c r="O319" s="42">
        <f t="shared" si="58"/>
        <v>25.770712892956126</v>
      </c>
      <c r="P319" s="31">
        <f t="shared" si="65"/>
        <v>-0.13953489404876032</v>
      </c>
    </row>
    <row r="320" spans="4:16" ht="12.75">
      <c r="D320" s="90">
        <f t="shared" si="54"/>
        <v>0</v>
      </c>
      <c r="E320" s="90">
        <f t="shared" si="54"/>
        <v>0</v>
      </c>
      <c r="F320" s="42">
        <f t="shared" si="59"/>
        <v>0</v>
      </c>
      <c r="G320" s="42">
        <f t="shared" si="60"/>
        <v>0</v>
      </c>
      <c r="H320" s="42">
        <f t="shared" si="61"/>
        <v>0</v>
      </c>
      <c r="I320" s="42">
        <f t="shared" si="62"/>
        <v>0</v>
      </c>
      <c r="J320" s="42">
        <f t="shared" si="63"/>
        <v>0</v>
      </c>
      <c r="K320" s="42">
        <f t="shared" si="55"/>
        <v>0.13953489404876032</v>
      </c>
      <c r="L320" s="42">
        <f t="shared" si="64"/>
        <v>0.01946998665719877</v>
      </c>
      <c r="M320" s="42">
        <f t="shared" si="56"/>
        <v>21.848333287075036</v>
      </c>
      <c r="N320" s="42">
        <f t="shared" si="57"/>
        <v>97.97697765195376</v>
      </c>
      <c r="O320" s="42">
        <f t="shared" si="58"/>
        <v>25.770712892956126</v>
      </c>
      <c r="P320" s="31">
        <f t="shared" si="65"/>
        <v>-0.13953489404876032</v>
      </c>
    </row>
    <row r="321" spans="4:16" ht="12.75">
      <c r="D321" s="90">
        <f t="shared" si="54"/>
        <v>0</v>
      </c>
      <c r="E321" s="90">
        <f t="shared" si="54"/>
        <v>0</v>
      </c>
      <c r="F321" s="42">
        <f t="shared" si="59"/>
        <v>0</v>
      </c>
      <c r="G321" s="42">
        <f t="shared" si="60"/>
        <v>0</v>
      </c>
      <c r="H321" s="42">
        <f t="shared" si="61"/>
        <v>0</v>
      </c>
      <c r="I321" s="42">
        <f t="shared" si="62"/>
        <v>0</v>
      </c>
      <c r="J321" s="42">
        <f t="shared" si="63"/>
        <v>0</v>
      </c>
      <c r="K321" s="42">
        <f t="shared" si="55"/>
        <v>0.13953489404876032</v>
      </c>
      <c r="L321" s="42">
        <f t="shared" si="64"/>
        <v>0.01946998665719877</v>
      </c>
      <c r="M321" s="42">
        <f t="shared" si="56"/>
        <v>21.848333287075036</v>
      </c>
      <c r="N321" s="42">
        <f t="shared" si="57"/>
        <v>97.97697765195376</v>
      </c>
      <c r="O321" s="42">
        <f t="shared" si="58"/>
        <v>25.770712892956126</v>
      </c>
      <c r="P321" s="31">
        <f t="shared" si="65"/>
        <v>-0.13953489404876032</v>
      </c>
    </row>
    <row r="322" spans="4:16" ht="12.75">
      <c r="D322" s="90">
        <f t="shared" si="54"/>
        <v>0</v>
      </c>
      <c r="E322" s="90">
        <f t="shared" si="54"/>
        <v>0</v>
      </c>
      <c r="F322" s="42">
        <f t="shared" si="59"/>
        <v>0</v>
      </c>
      <c r="G322" s="42">
        <f t="shared" si="60"/>
        <v>0</v>
      </c>
      <c r="H322" s="42">
        <f t="shared" si="61"/>
        <v>0</v>
      </c>
      <c r="I322" s="42">
        <f t="shared" si="62"/>
        <v>0</v>
      </c>
      <c r="J322" s="42">
        <f t="shared" si="63"/>
        <v>0</v>
      </c>
      <c r="K322" s="42">
        <f t="shared" si="55"/>
        <v>0.13953489404876032</v>
      </c>
      <c r="L322" s="42">
        <f t="shared" si="64"/>
        <v>0.01946998665719877</v>
      </c>
      <c r="M322" s="42">
        <f t="shared" si="56"/>
        <v>21.848333287075036</v>
      </c>
      <c r="N322" s="42">
        <f t="shared" si="57"/>
        <v>97.97697765195376</v>
      </c>
      <c r="O322" s="42">
        <f t="shared" si="58"/>
        <v>25.770712892956126</v>
      </c>
      <c r="P322" s="31">
        <f t="shared" si="65"/>
        <v>-0.13953489404876032</v>
      </c>
    </row>
    <row r="323" spans="4:16" ht="12.75">
      <c r="D323" s="90">
        <f t="shared" si="54"/>
        <v>0</v>
      </c>
      <c r="E323" s="90">
        <f t="shared" si="54"/>
        <v>0</v>
      </c>
      <c r="F323" s="42">
        <f t="shared" si="59"/>
        <v>0</v>
      </c>
      <c r="G323" s="42">
        <f t="shared" si="60"/>
        <v>0</v>
      </c>
      <c r="H323" s="42">
        <f t="shared" si="61"/>
        <v>0</v>
      </c>
      <c r="I323" s="42">
        <f t="shared" si="62"/>
        <v>0</v>
      </c>
      <c r="J323" s="42">
        <f t="shared" si="63"/>
        <v>0</v>
      </c>
      <c r="K323" s="42">
        <f t="shared" si="55"/>
        <v>0.13953489404876032</v>
      </c>
      <c r="L323" s="42">
        <f t="shared" si="64"/>
        <v>0.01946998665719877</v>
      </c>
      <c r="M323" s="42">
        <f t="shared" si="56"/>
        <v>21.848333287075036</v>
      </c>
      <c r="N323" s="42">
        <f t="shared" si="57"/>
        <v>97.97697765195376</v>
      </c>
      <c r="O323" s="42">
        <f t="shared" si="58"/>
        <v>25.770712892956126</v>
      </c>
      <c r="P323" s="31">
        <f t="shared" si="65"/>
        <v>-0.13953489404876032</v>
      </c>
    </row>
    <row r="324" spans="4:16" ht="12.75">
      <c r="D324" s="90">
        <f t="shared" si="54"/>
        <v>0</v>
      </c>
      <c r="E324" s="90">
        <f t="shared" si="54"/>
        <v>0</v>
      </c>
      <c r="F324" s="42">
        <f t="shared" si="59"/>
        <v>0</v>
      </c>
      <c r="G324" s="42">
        <f t="shared" si="60"/>
        <v>0</v>
      </c>
      <c r="H324" s="42">
        <f t="shared" si="61"/>
        <v>0</v>
      </c>
      <c r="I324" s="42">
        <f t="shared" si="62"/>
        <v>0</v>
      </c>
      <c r="J324" s="42">
        <f t="shared" si="63"/>
        <v>0</v>
      </c>
      <c r="K324" s="42">
        <f t="shared" si="55"/>
        <v>0.13953489404876032</v>
      </c>
      <c r="L324" s="42">
        <f t="shared" si="64"/>
        <v>0.01946998665719877</v>
      </c>
      <c r="M324" s="42">
        <f t="shared" si="56"/>
        <v>21.848333287075036</v>
      </c>
      <c r="N324" s="42">
        <f t="shared" si="57"/>
        <v>97.97697765195376</v>
      </c>
      <c r="O324" s="42">
        <f t="shared" si="58"/>
        <v>25.770712892956126</v>
      </c>
      <c r="P324" s="31">
        <f t="shared" si="65"/>
        <v>-0.13953489404876032</v>
      </c>
    </row>
    <row r="325" spans="4:16" ht="12.75">
      <c r="D325" s="90">
        <f t="shared" si="54"/>
        <v>0</v>
      </c>
      <c r="E325" s="90">
        <f t="shared" si="54"/>
        <v>0</v>
      </c>
      <c r="F325" s="42">
        <f t="shared" si="59"/>
        <v>0</v>
      </c>
      <c r="G325" s="42">
        <f t="shared" si="60"/>
        <v>0</v>
      </c>
      <c r="H325" s="42">
        <f t="shared" si="61"/>
        <v>0</v>
      </c>
      <c r="I325" s="42">
        <f t="shared" si="62"/>
        <v>0</v>
      </c>
      <c r="J325" s="42">
        <f t="shared" si="63"/>
        <v>0</v>
      </c>
      <c r="K325" s="42">
        <f t="shared" si="55"/>
        <v>0.13953489404876032</v>
      </c>
      <c r="L325" s="42">
        <f t="shared" si="64"/>
        <v>0.01946998665719877</v>
      </c>
      <c r="M325" s="42">
        <f t="shared" si="56"/>
        <v>21.848333287075036</v>
      </c>
      <c r="N325" s="42">
        <f t="shared" si="57"/>
        <v>97.97697765195376</v>
      </c>
      <c r="O325" s="42">
        <f t="shared" si="58"/>
        <v>25.770712892956126</v>
      </c>
      <c r="P325" s="31">
        <f t="shared" si="65"/>
        <v>-0.13953489404876032</v>
      </c>
    </row>
    <row r="326" spans="4:16" ht="12.75">
      <c r="D326" s="90">
        <f t="shared" si="54"/>
        <v>0</v>
      </c>
      <c r="E326" s="90">
        <f t="shared" si="54"/>
        <v>0</v>
      </c>
      <c r="F326" s="42">
        <f t="shared" si="59"/>
        <v>0</v>
      </c>
      <c r="G326" s="42">
        <f t="shared" si="60"/>
        <v>0</v>
      </c>
      <c r="H326" s="42">
        <f t="shared" si="61"/>
        <v>0</v>
      </c>
      <c r="I326" s="42">
        <f t="shared" si="62"/>
        <v>0</v>
      </c>
      <c r="J326" s="42">
        <f t="shared" si="63"/>
        <v>0</v>
      </c>
      <c r="K326" s="42">
        <f t="shared" si="55"/>
        <v>0.13953489404876032</v>
      </c>
      <c r="L326" s="42">
        <f t="shared" si="64"/>
        <v>0.01946998665719877</v>
      </c>
      <c r="M326" s="42">
        <f t="shared" si="56"/>
        <v>21.848333287075036</v>
      </c>
      <c r="N326" s="42">
        <f t="shared" si="57"/>
        <v>97.97697765195376</v>
      </c>
      <c r="O326" s="42">
        <f t="shared" si="58"/>
        <v>25.770712892956126</v>
      </c>
      <c r="P326" s="31">
        <f t="shared" si="65"/>
        <v>-0.13953489404876032</v>
      </c>
    </row>
    <row r="327" spans="4:16" ht="12.75">
      <c r="D327" s="90">
        <f t="shared" si="54"/>
        <v>0</v>
      </c>
      <c r="E327" s="90">
        <f t="shared" si="54"/>
        <v>0</v>
      </c>
      <c r="F327" s="42">
        <f t="shared" si="59"/>
        <v>0</v>
      </c>
      <c r="G327" s="42">
        <f t="shared" si="60"/>
        <v>0</v>
      </c>
      <c r="H327" s="42">
        <f t="shared" si="61"/>
        <v>0</v>
      </c>
      <c r="I327" s="42">
        <f t="shared" si="62"/>
        <v>0</v>
      </c>
      <c r="J327" s="42">
        <f t="shared" si="63"/>
        <v>0</v>
      </c>
      <c r="K327" s="42">
        <f t="shared" si="55"/>
        <v>0.13953489404876032</v>
      </c>
      <c r="L327" s="42">
        <f t="shared" si="64"/>
        <v>0.01946998665719877</v>
      </c>
      <c r="M327" s="42">
        <f t="shared" si="56"/>
        <v>21.848333287075036</v>
      </c>
      <c r="N327" s="42">
        <f t="shared" si="57"/>
        <v>97.97697765195376</v>
      </c>
      <c r="O327" s="42">
        <f t="shared" si="58"/>
        <v>25.770712892956126</v>
      </c>
      <c r="P327" s="31">
        <f t="shared" si="65"/>
        <v>-0.13953489404876032</v>
      </c>
    </row>
    <row r="328" spans="4:16" ht="12.75">
      <c r="D328" s="90">
        <f t="shared" si="54"/>
        <v>0</v>
      </c>
      <c r="E328" s="90">
        <f t="shared" si="54"/>
        <v>0</v>
      </c>
      <c r="F328" s="42">
        <f t="shared" si="59"/>
        <v>0</v>
      </c>
      <c r="G328" s="42">
        <f t="shared" si="60"/>
        <v>0</v>
      </c>
      <c r="H328" s="42">
        <f t="shared" si="61"/>
        <v>0</v>
      </c>
      <c r="I328" s="42">
        <f t="shared" si="62"/>
        <v>0</v>
      </c>
      <c r="J328" s="42">
        <f t="shared" si="63"/>
        <v>0</v>
      </c>
      <c r="K328" s="42">
        <f t="shared" si="55"/>
        <v>0.13953489404876032</v>
      </c>
      <c r="L328" s="42">
        <f t="shared" si="64"/>
        <v>0.01946998665719877</v>
      </c>
      <c r="M328" s="42">
        <f t="shared" si="56"/>
        <v>21.848333287075036</v>
      </c>
      <c r="N328" s="42">
        <f t="shared" si="57"/>
        <v>97.97697765195376</v>
      </c>
      <c r="O328" s="42">
        <f t="shared" si="58"/>
        <v>25.770712892956126</v>
      </c>
      <c r="P328" s="31">
        <f t="shared" si="65"/>
        <v>-0.13953489404876032</v>
      </c>
    </row>
    <row r="329" spans="4:16" ht="12.75">
      <c r="D329" s="90">
        <f t="shared" si="54"/>
        <v>0</v>
      </c>
      <c r="E329" s="90">
        <f t="shared" si="54"/>
        <v>0</v>
      </c>
      <c r="F329" s="42">
        <f t="shared" si="59"/>
        <v>0</v>
      </c>
      <c r="G329" s="42">
        <f t="shared" si="60"/>
        <v>0</v>
      </c>
      <c r="H329" s="42">
        <f t="shared" si="61"/>
        <v>0</v>
      </c>
      <c r="I329" s="42">
        <f t="shared" si="62"/>
        <v>0</v>
      </c>
      <c r="J329" s="42">
        <f t="shared" si="63"/>
        <v>0</v>
      </c>
      <c r="K329" s="42">
        <f t="shared" si="55"/>
        <v>0.13953489404876032</v>
      </c>
      <c r="L329" s="42">
        <f t="shared" si="64"/>
        <v>0.01946998665719877</v>
      </c>
      <c r="M329" s="42">
        <f t="shared" si="56"/>
        <v>21.848333287075036</v>
      </c>
      <c r="N329" s="42">
        <f t="shared" si="57"/>
        <v>97.97697765195376</v>
      </c>
      <c r="O329" s="42">
        <f t="shared" si="58"/>
        <v>25.770712892956126</v>
      </c>
      <c r="P329" s="31">
        <f t="shared" si="65"/>
        <v>-0.13953489404876032</v>
      </c>
    </row>
    <row r="330" spans="4:16" ht="12.75">
      <c r="D330" s="90">
        <f t="shared" si="54"/>
        <v>0</v>
      </c>
      <c r="E330" s="90">
        <f t="shared" si="54"/>
        <v>0</v>
      </c>
      <c r="F330" s="42">
        <f t="shared" si="59"/>
        <v>0</v>
      </c>
      <c r="G330" s="42">
        <f t="shared" si="60"/>
        <v>0</v>
      </c>
      <c r="H330" s="42">
        <f t="shared" si="61"/>
        <v>0</v>
      </c>
      <c r="I330" s="42">
        <f t="shared" si="62"/>
        <v>0</v>
      </c>
      <c r="J330" s="42">
        <f t="shared" si="63"/>
        <v>0</v>
      </c>
      <c r="K330" s="42">
        <f t="shared" si="55"/>
        <v>0.13953489404876032</v>
      </c>
      <c r="L330" s="42">
        <f t="shared" si="64"/>
        <v>0.01946998665719877</v>
      </c>
      <c r="M330" s="42">
        <f t="shared" si="56"/>
        <v>21.848333287075036</v>
      </c>
      <c r="N330" s="42">
        <f t="shared" si="57"/>
        <v>97.97697765195376</v>
      </c>
      <c r="O330" s="42">
        <f t="shared" si="58"/>
        <v>25.770712892956126</v>
      </c>
      <c r="P330" s="31">
        <f t="shared" si="65"/>
        <v>-0.13953489404876032</v>
      </c>
    </row>
    <row r="331" spans="4:16" ht="12.75">
      <c r="D331" s="90">
        <f t="shared" si="54"/>
        <v>0</v>
      </c>
      <c r="E331" s="90">
        <f t="shared" si="54"/>
        <v>0</v>
      </c>
      <c r="F331" s="42">
        <f t="shared" si="59"/>
        <v>0</v>
      </c>
      <c r="G331" s="42">
        <f t="shared" si="60"/>
        <v>0</v>
      </c>
      <c r="H331" s="42">
        <f t="shared" si="61"/>
        <v>0</v>
      </c>
      <c r="I331" s="42">
        <f t="shared" si="62"/>
        <v>0</v>
      </c>
      <c r="J331" s="42">
        <f t="shared" si="63"/>
        <v>0</v>
      </c>
      <c r="K331" s="42">
        <f t="shared" si="55"/>
        <v>0.13953489404876032</v>
      </c>
      <c r="L331" s="42">
        <f t="shared" si="64"/>
        <v>0.01946998665719877</v>
      </c>
      <c r="M331" s="42">
        <f t="shared" si="56"/>
        <v>21.848333287075036</v>
      </c>
      <c r="N331" s="42">
        <f t="shared" si="57"/>
        <v>97.97697765195376</v>
      </c>
      <c r="O331" s="42">
        <f t="shared" si="58"/>
        <v>25.770712892956126</v>
      </c>
      <c r="P331" s="31">
        <f t="shared" si="65"/>
        <v>-0.13953489404876032</v>
      </c>
    </row>
    <row r="332" spans="4:16" ht="12.75">
      <c r="D332" s="90">
        <f t="shared" si="54"/>
        <v>0</v>
      </c>
      <c r="E332" s="90">
        <f t="shared" si="54"/>
        <v>0</v>
      </c>
      <c r="F332" s="42">
        <f t="shared" si="59"/>
        <v>0</v>
      </c>
      <c r="G332" s="42">
        <f t="shared" si="60"/>
        <v>0</v>
      </c>
      <c r="H332" s="42">
        <f t="shared" si="61"/>
        <v>0</v>
      </c>
      <c r="I332" s="42">
        <f t="shared" si="62"/>
        <v>0</v>
      </c>
      <c r="J332" s="42">
        <f t="shared" si="63"/>
        <v>0</v>
      </c>
      <c r="K332" s="42">
        <f t="shared" si="55"/>
        <v>0.13953489404876032</v>
      </c>
      <c r="L332" s="42">
        <f t="shared" si="64"/>
        <v>0.01946998665719877</v>
      </c>
      <c r="M332" s="42">
        <f t="shared" si="56"/>
        <v>21.848333287075036</v>
      </c>
      <c r="N332" s="42">
        <f t="shared" si="57"/>
        <v>97.97697765195376</v>
      </c>
      <c r="O332" s="42">
        <f t="shared" si="58"/>
        <v>25.770712892956126</v>
      </c>
      <c r="P332" s="31">
        <f t="shared" si="65"/>
        <v>-0.13953489404876032</v>
      </c>
    </row>
    <row r="333" spans="4:16" ht="12.75">
      <c r="D333" s="90">
        <f t="shared" si="54"/>
        <v>0</v>
      </c>
      <c r="E333" s="90">
        <f t="shared" si="54"/>
        <v>0</v>
      </c>
      <c r="F333" s="42">
        <f t="shared" si="59"/>
        <v>0</v>
      </c>
      <c r="G333" s="42">
        <f t="shared" si="60"/>
        <v>0</v>
      </c>
      <c r="H333" s="42">
        <f t="shared" si="61"/>
        <v>0</v>
      </c>
      <c r="I333" s="42">
        <f t="shared" si="62"/>
        <v>0</v>
      </c>
      <c r="J333" s="42">
        <f t="shared" si="63"/>
        <v>0</v>
      </c>
      <c r="K333" s="42">
        <f t="shared" si="55"/>
        <v>0.13953489404876032</v>
      </c>
      <c r="L333" s="42">
        <f t="shared" si="64"/>
        <v>0.01946998665719877</v>
      </c>
      <c r="M333" s="42">
        <f t="shared" si="56"/>
        <v>21.848333287075036</v>
      </c>
      <c r="N333" s="42">
        <f t="shared" si="57"/>
        <v>97.97697765195376</v>
      </c>
      <c r="O333" s="42">
        <f t="shared" si="58"/>
        <v>25.770712892956126</v>
      </c>
      <c r="P333" s="31">
        <f t="shared" si="65"/>
        <v>-0.13953489404876032</v>
      </c>
    </row>
    <row r="334" spans="4:16" ht="12.75">
      <c r="D334" s="90">
        <f t="shared" si="54"/>
        <v>0</v>
      </c>
      <c r="E334" s="90">
        <f t="shared" si="54"/>
        <v>0</v>
      </c>
      <c r="F334" s="42">
        <f t="shared" si="59"/>
        <v>0</v>
      </c>
      <c r="G334" s="42">
        <f t="shared" si="60"/>
        <v>0</v>
      </c>
      <c r="H334" s="42">
        <f t="shared" si="61"/>
        <v>0</v>
      </c>
      <c r="I334" s="42">
        <f t="shared" si="62"/>
        <v>0</v>
      </c>
      <c r="J334" s="42">
        <f t="shared" si="63"/>
        <v>0</v>
      </c>
      <c r="K334" s="42">
        <f t="shared" si="55"/>
        <v>0.13953489404876032</v>
      </c>
      <c r="L334" s="42">
        <f t="shared" si="64"/>
        <v>0.01946998665719877</v>
      </c>
      <c r="M334" s="42">
        <f t="shared" si="56"/>
        <v>21.848333287075036</v>
      </c>
      <c r="N334" s="42">
        <f t="shared" si="57"/>
        <v>97.97697765195376</v>
      </c>
      <c r="O334" s="42">
        <f t="shared" si="58"/>
        <v>25.770712892956126</v>
      </c>
      <c r="P334" s="31">
        <f t="shared" si="65"/>
        <v>-0.13953489404876032</v>
      </c>
    </row>
    <row r="335" spans="4:16" ht="12.75">
      <c r="D335" s="90">
        <f t="shared" si="54"/>
        <v>0</v>
      </c>
      <c r="E335" s="90">
        <f t="shared" si="54"/>
        <v>0</v>
      </c>
      <c r="F335" s="42">
        <f t="shared" si="59"/>
        <v>0</v>
      </c>
      <c r="G335" s="42">
        <f t="shared" si="60"/>
        <v>0</v>
      </c>
      <c r="H335" s="42">
        <f t="shared" si="61"/>
        <v>0</v>
      </c>
      <c r="I335" s="42">
        <f t="shared" si="62"/>
        <v>0</v>
      </c>
      <c r="J335" s="42">
        <f t="shared" si="63"/>
        <v>0</v>
      </c>
      <c r="K335" s="42">
        <f t="shared" si="55"/>
        <v>0.13953489404876032</v>
      </c>
      <c r="L335" s="42">
        <f t="shared" si="64"/>
        <v>0.01946998665719877</v>
      </c>
      <c r="M335" s="42">
        <f t="shared" si="56"/>
        <v>21.848333287075036</v>
      </c>
      <c r="N335" s="42">
        <f t="shared" si="57"/>
        <v>97.97697765195376</v>
      </c>
      <c r="O335" s="42">
        <f t="shared" si="58"/>
        <v>25.770712892956126</v>
      </c>
      <c r="P335" s="31">
        <f t="shared" si="65"/>
        <v>-0.13953489404876032</v>
      </c>
    </row>
    <row r="336" spans="4:16" ht="12.75">
      <c r="D336" s="90">
        <f t="shared" si="54"/>
        <v>0</v>
      </c>
      <c r="E336" s="90">
        <f t="shared" si="54"/>
        <v>0</v>
      </c>
      <c r="F336" s="42">
        <f t="shared" si="59"/>
        <v>0</v>
      </c>
      <c r="G336" s="42">
        <f t="shared" si="60"/>
        <v>0</v>
      </c>
      <c r="H336" s="42">
        <f t="shared" si="61"/>
        <v>0</v>
      </c>
      <c r="I336" s="42">
        <f t="shared" si="62"/>
        <v>0</v>
      </c>
      <c r="J336" s="42">
        <f t="shared" si="63"/>
        <v>0</v>
      </c>
      <c r="K336" s="42">
        <f t="shared" si="55"/>
        <v>0.13953489404876032</v>
      </c>
      <c r="L336" s="42">
        <f t="shared" si="64"/>
        <v>0.01946998665719877</v>
      </c>
      <c r="M336" s="42">
        <f t="shared" si="56"/>
        <v>21.848333287075036</v>
      </c>
      <c r="N336" s="42">
        <f t="shared" si="57"/>
        <v>97.97697765195376</v>
      </c>
      <c r="O336" s="42">
        <f t="shared" si="58"/>
        <v>25.770712892956126</v>
      </c>
      <c r="P336" s="31">
        <f t="shared" si="65"/>
        <v>-0.13953489404876032</v>
      </c>
    </row>
    <row r="337" spans="4:16" ht="12.75">
      <c r="D337" s="90">
        <f t="shared" si="54"/>
        <v>0</v>
      </c>
      <c r="E337" s="90">
        <f t="shared" si="54"/>
        <v>0</v>
      </c>
      <c r="F337" s="42">
        <f t="shared" si="59"/>
        <v>0</v>
      </c>
      <c r="G337" s="42">
        <f t="shared" si="60"/>
        <v>0</v>
      </c>
      <c r="H337" s="42">
        <f t="shared" si="61"/>
        <v>0</v>
      </c>
      <c r="I337" s="42">
        <f t="shared" si="62"/>
        <v>0</v>
      </c>
      <c r="J337" s="42">
        <f t="shared" si="63"/>
        <v>0</v>
      </c>
      <c r="K337" s="42">
        <f t="shared" si="55"/>
        <v>0.13953489404876032</v>
      </c>
      <c r="L337" s="42">
        <f t="shared" si="64"/>
        <v>0.01946998665719877</v>
      </c>
      <c r="M337" s="42">
        <f t="shared" si="56"/>
        <v>21.848333287075036</v>
      </c>
      <c r="N337" s="42">
        <f t="shared" si="57"/>
        <v>97.97697765195376</v>
      </c>
      <c r="O337" s="42">
        <f t="shared" si="58"/>
        <v>25.770712892956126</v>
      </c>
      <c r="P337" s="31">
        <f t="shared" si="65"/>
        <v>-0.13953489404876032</v>
      </c>
    </row>
    <row r="338" spans="4:16" ht="12.75">
      <c r="D338" s="90">
        <f t="shared" si="54"/>
        <v>0</v>
      </c>
      <c r="E338" s="90">
        <f t="shared" si="54"/>
        <v>0</v>
      </c>
      <c r="F338" s="42">
        <f t="shared" si="59"/>
        <v>0</v>
      </c>
      <c r="G338" s="42">
        <f t="shared" si="60"/>
        <v>0</v>
      </c>
      <c r="H338" s="42">
        <f t="shared" si="61"/>
        <v>0</v>
      </c>
      <c r="I338" s="42">
        <f t="shared" si="62"/>
        <v>0</v>
      </c>
      <c r="J338" s="42">
        <f t="shared" si="63"/>
        <v>0</v>
      </c>
      <c r="K338" s="42">
        <f t="shared" si="55"/>
        <v>0.13953489404876032</v>
      </c>
      <c r="L338" s="42">
        <f t="shared" si="64"/>
        <v>0.01946998665719877</v>
      </c>
      <c r="M338" s="42">
        <f t="shared" si="56"/>
        <v>21.848333287075036</v>
      </c>
      <c r="N338" s="42">
        <f t="shared" si="57"/>
        <v>97.97697765195376</v>
      </c>
      <c r="O338" s="42">
        <f t="shared" si="58"/>
        <v>25.770712892956126</v>
      </c>
      <c r="P338" s="31">
        <f t="shared" si="65"/>
        <v>-0.13953489404876032</v>
      </c>
    </row>
    <row r="339" spans="4:16" ht="12.75">
      <c r="D339" s="90">
        <f t="shared" si="54"/>
        <v>0</v>
      </c>
      <c r="E339" s="90">
        <f t="shared" si="54"/>
        <v>0</v>
      </c>
      <c r="F339" s="42">
        <f t="shared" si="59"/>
        <v>0</v>
      </c>
      <c r="G339" s="42">
        <f t="shared" si="60"/>
        <v>0</v>
      </c>
      <c r="H339" s="42">
        <f t="shared" si="61"/>
        <v>0</v>
      </c>
      <c r="I339" s="42">
        <f t="shared" si="62"/>
        <v>0</v>
      </c>
      <c r="J339" s="42">
        <f t="shared" si="63"/>
        <v>0</v>
      </c>
      <c r="K339" s="42">
        <f t="shared" si="55"/>
        <v>0.13953489404876032</v>
      </c>
      <c r="L339" s="42">
        <f t="shared" si="64"/>
        <v>0.01946998665719877</v>
      </c>
      <c r="M339" s="42">
        <f t="shared" si="56"/>
        <v>21.848333287075036</v>
      </c>
      <c r="N339" s="42">
        <f t="shared" si="57"/>
        <v>97.97697765195376</v>
      </c>
      <c r="O339" s="42">
        <f t="shared" si="58"/>
        <v>25.770712892956126</v>
      </c>
      <c r="P339" s="31">
        <f t="shared" si="65"/>
        <v>-0.13953489404876032</v>
      </c>
    </row>
    <row r="340" spans="4:16" ht="12.75">
      <c r="D340" s="90">
        <f t="shared" si="54"/>
        <v>0</v>
      </c>
      <c r="E340" s="90">
        <f t="shared" si="54"/>
        <v>0</v>
      </c>
      <c r="F340" s="42">
        <f t="shared" si="59"/>
        <v>0</v>
      </c>
      <c r="G340" s="42">
        <f t="shared" si="60"/>
        <v>0</v>
      </c>
      <c r="H340" s="42">
        <f t="shared" si="61"/>
        <v>0</v>
      </c>
      <c r="I340" s="42">
        <f t="shared" si="62"/>
        <v>0</v>
      </c>
      <c r="J340" s="42">
        <f t="shared" si="63"/>
        <v>0</v>
      </c>
      <c r="K340" s="42">
        <f t="shared" si="55"/>
        <v>0.13953489404876032</v>
      </c>
      <c r="L340" s="42">
        <f t="shared" si="64"/>
        <v>0.01946998665719877</v>
      </c>
      <c r="M340" s="42">
        <f t="shared" si="56"/>
        <v>21.848333287075036</v>
      </c>
      <c r="N340" s="42">
        <f t="shared" si="57"/>
        <v>97.97697765195376</v>
      </c>
      <c r="O340" s="42">
        <f t="shared" si="58"/>
        <v>25.770712892956126</v>
      </c>
      <c r="P340" s="31">
        <f t="shared" si="65"/>
        <v>-0.13953489404876032</v>
      </c>
    </row>
    <row r="341" spans="4:16" ht="12.75">
      <c r="D341" s="90">
        <f>A341/A$18</f>
        <v>0</v>
      </c>
      <c r="E341" s="90">
        <f>B341/B$18</f>
        <v>0</v>
      </c>
      <c r="F341" s="42">
        <f t="shared" si="59"/>
        <v>0</v>
      </c>
      <c r="G341" s="42">
        <f t="shared" si="60"/>
        <v>0</v>
      </c>
      <c r="H341" s="42">
        <f t="shared" si="61"/>
        <v>0</v>
      </c>
      <c r="I341" s="42">
        <f t="shared" si="62"/>
        <v>0</v>
      </c>
      <c r="J341" s="42">
        <f t="shared" si="63"/>
        <v>0</v>
      </c>
      <c r="K341" s="42">
        <f t="shared" si="55"/>
        <v>0.13953489404876032</v>
      </c>
      <c r="L341" s="42">
        <f t="shared" si="64"/>
        <v>0.01946998665719877</v>
      </c>
      <c r="M341" s="42">
        <f>(M$1-M$2*D341+M$3*F341)^2</f>
        <v>21.848333287075036</v>
      </c>
      <c r="N341" s="42">
        <f>(-M$2+M$4*D341-M$5*F341)^2</f>
        <v>97.97697765195376</v>
      </c>
      <c r="O341" s="42">
        <f>+(M$3-D341*M$5+F341*M$6)^2</f>
        <v>25.770712892956126</v>
      </c>
      <c r="P341" s="31">
        <f t="shared" si="65"/>
        <v>-0.13953489404876032</v>
      </c>
    </row>
    <row r="342" spans="4:16" ht="12.75">
      <c r="D342" s="90">
        <f>A342/A$18</f>
        <v>0</v>
      </c>
      <c r="E342" s="90">
        <f>B342/B$18</f>
        <v>0</v>
      </c>
      <c r="F342" s="42">
        <f>D342*D342</f>
        <v>0</v>
      </c>
      <c r="G342" s="42">
        <f>D342*F342</f>
        <v>0</v>
      </c>
      <c r="H342" s="42">
        <f>F342*F342</f>
        <v>0</v>
      </c>
      <c r="I342" s="42">
        <f>E342*D342</f>
        <v>0</v>
      </c>
      <c r="J342" s="42">
        <f>I342*D342</f>
        <v>0</v>
      </c>
      <c r="K342" s="42">
        <f t="shared" si="55"/>
        <v>0.13953489404876032</v>
      </c>
      <c r="L342" s="42">
        <f>+(K342-E342)^2</f>
        <v>0.01946998665719877</v>
      </c>
      <c r="M342" s="42">
        <f>(M$1-M$2*D342+M$3*F342)^2</f>
        <v>21.848333287075036</v>
      </c>
      <c r="N342" s="42">
        <f>(-M$2+M$4*D342-M$5*F342)^2</f>
        <v>97.97697765195376</v>
      </c>
      <c r="O342" s="42">
        <f>+(M$3-D342*M$5+F342*M$6)^2</f>
        <v>25.770712892956126</v>
      </c>
      <c r="P342" s="31">
        <f>+E342-K342</f>
        <v>-0.13953489404876032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