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75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<sst xmlns="http://schemas.openxmlformats.org/spreadsheetml/2006/main" count="55" uniqueCount="46">
  <si>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</si>
  <si>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</si>
  <si>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</si>
  <si>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</si>
  <si>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</si>
  <si>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</si>
  <si>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</si>
  <si>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</si>
  <si>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</si>
  <si>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</si>
  <si>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</si>
  <si>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</si>
  <si>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</si>
  <si>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</si>
  <si>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</si>
  <si>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</si>
  <si>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</si>
  <si>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</si>
  <si>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</si>
  <si>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</si>
  <si>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</si>
  <si>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</si>
  <si>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</si>
  <si>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</si>
  <si>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</si>
  <si>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</si>
  <si>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</si>
  <si>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</si>
  <si>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</si>
  <si>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</si>
  <si>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not avail.</t>
  </si>
  <si>
    <t>GCVS 4 Eph.</t>
  </si>
  <si>
    <t>V2311 Cyg / NSV 25050</t>
  </si>
  <si>
    <t>EA</t>
  </si>
  <si>
    <t>OEJV 0107</t>
  </si>
  <si>
    <t>I</t>
  </si>
  <si>
    <t>JAVSO..43..238</t>
  </si>
  <si>
    <t>Add cycle</t>
  </si>
  <si>
    <t>Old Cycle</t>
  </si>
  <si>
    <t>pg</t>
  </si>
  <si>
    <t>vis</t>
  </si>
  <si>
    <t>PE</t>
  </si>
  <si>
    <t>CCD</t>
  </si>
  <si>
    <t>s5</t>
  </si>
  <si>
    <t>s6</t>
  </si>
  <si>
    <t>s7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</si>
</sst>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1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V2311 Cyg -- O-C Diagr.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7472405"/>
        <c:axId val="142782"/>
      </c:scatterChart>
      <c:valAx>
        <c:axId val="747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82"/>
        <c:crosses val="autoZero"/>
        <c:crossBetween val="midCat"/>
        <c:dispUnits/>
      </c:valAx>
      <c:valAx>
        <c:axId val="14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7240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34"/>
          <c:w val="0.647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3719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0.28125" style="0" customWidth="1"/>
    <col min="6" max="6" width="15.281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32</v>
      </c>
      <c r="E1" s="30"/>
      <c r="F1" s="30"/>
      <c r="G1" s="31" t="s">
        <v>33</v>
      </c>
      <c r="H1" s="32" t="s">
        <v>34</v>
      </c>
      <c r="I1" s="28" t="s">
        <v>30</v>
      </c>
      <c r="J1" s="28" t="s">
        <v>30</v>
      </c>
      <c r="K1" s="33">
        <v>51432.431</v>
      </c>
      <c r="L1" s="33">
        <v>1.4107</v>
      </c>
    </row>
    <row r="2" spans="1:3" ht="12.75">
      <c r="A2" t="s">
        <v>22</v>
      </c>
      <c r="B2" t="s">
        <v>33</v>
      </c>
      <c r="C2" s="9"/>
    </row>
    <row r="3" ht="13.5" thickBot="1"/>
    <row r="4" spans="1:4" ht="14.25" thickBot="1" thickTop="1">
      <c r="A4" s="27" t="s">
        <v>31</v>
      </c>
      <c r="C4" s="7" t="s">
        <v>30</v>
      </c>
      <c r="D4" s="8" t="s">
        <v>30</v>
      </c>
    </row>
    <row r="5" spans="1:4" ht="13.5" thickTop="1">
      <c r="A5" s="10" t="s">
        <v>24</v>
      </c>
      <c r="B5" s="11"/>
      <c r="C5" s="12">
        <v>-9.5</v>
      </c>
      <c r="D5" s="11" t="s">
        <v>25</v>
      </c>
    </row>
    <row r="6" ht="12.75">
      <c r="A6" s="4" t="s">
        <v>0</v>
      </c>
    </row>
    <row r="7" spans="1:3" ht="12.75">
      <c r="A7" t="s">
        <v>1</v>
      </c>
      <c r="C7">
        <v>51432.431</v>
      </c>
    </row>
    <row r="8" spans="1:4" ht="12.75">
      <c r="A8" t="s">
        <v>2</v>
      </c>
      <c r="C8">
        <v>1.4107</v>
      </c>
      <c r="D8" s="29" t="s">
        <v>34</v>
      </c>
    </row>
    <row r="9" spans="1:4" ht="12.75">
      <c r="A9" s="25" t="s">
        <v>29</v>
      </c>
      <c r="B9" s="26">
        <v>21</v>
      </c>
      <c r="C9" s="23" t="str">
        <f>"F"&amp;B9</f>
        <v>F21</v>
      </c>
      <c r="D9" s="24" t="str">
        <f>"G"&amp;B9</f>
        <v>G21</v>
      </c>
    </row>
    <row r="10" spans="1:5" ht="13.5" thickBot="1">
      <c r="A10" s="11"/>
      <c r="B10" s="11"/>
      <c r="C10" s="3" t="s">
        <v>18</v>
      </c>
      <c r="D10" s="3" t="s">
        <v>19</v>
      </c>
      <c r="E10" s="11"/>
    </row>
    <row r="11" spans="1:5" ht="12.75">
      <c r="A11" s="11" t="s">
        <v>14</v>
      </c>
      <c r="B11" s="11"/>
      <c r="C11" s="22">
        <f ca="1">INTERCEPT(INDIRECT($D$9):G992,INDIRECT($C$9):F992)</f>
        <v>0.0026289705505245023</v>
      </c>
      <c r="D11" s="13"/>
      <c r="E11" s="11"/>
    </row>
    <row r="12" spans="1:5" ht="12.75">
      <c r="A12" s="11" t="s">
        <v>15</v>
      </c>
      <c r="B12" s="11"/>
      <c r="C12" s="22">
        <f ca="1">SLOPE(INDIRECT($D$9):G992,INDIRECT($C$9):F992)</f>
        <v>1.692856259737248E-05</v>
      </c>
      <c r="D12" s="13"/>
      <c r="E12" s="11"/>
    </row>
    <row r="13" spans="1:5" ht="12.75">
      <c r="A13" s="11" t="s">
        <v>17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6" ht="12.75">
      <c r="A15" s="14" t="s">
        <v>16</v>
      </c>
      <c r="B15" s="11"/>
      <c r="C15" s="15">
        <f>(C7+C11)+(C8+C12)*INT(MAX(F21:F3533))</f>
        <v>57233.30163921995</v>
      </c>
      <c r="E15" s="16" t="s">
        <v>37</v>
      </c>
      <c r="F15" s="12">
        <v>1</v>
      </c>
    </row>
    <row r="16" spans="1:6" ht="12.75">
      <c r="A16" s="17" t="s">
        <v>3</v>
      </c>
      <c r="B16" s="11"/>
      <c r="C16" s="18">
        <f>+C8+C12</f>
        <v>1.4107169285625973</v>
      </c>
      <c r="E16" s="16" t="s">
        <v>26</v>
      </c>
      <c r="F16" s="22">
        <f ca="1">NOW()+15018.5+$C$5/24</f>
        <v>59897.534374537034</v>
      </c>
    </row>
    <row r="17" spans="1:6" ht="13.5" thickBot="1">
      <c r="A17" s="16" t="s">
        <v>23</v>
      </c>
      <c r="B17" s="11"/>
      <c r="C17" s="11">
        <f>COUNT(C21:C2191)</f>
        <v>3</v>
      </c>
      <c r="E17" s="16" t="s">
        <v>38</v>
      </c>
      <c r="F17" s="22">
        <f>ROUND(2*(F16-$C$7)/$C$8,0)/2+F15</f>
        <v>6001.5</v>
      </c>
    </row>
    <row r="18" spans="1:6" ht="14.25" thickBot="1" thickTop="1">
      <c r="A18" s="17" t="s">
        <v>4</v>
      </c>
      <c r="B18" s="11"/>
      <c r="C18" s="20">
        <f>+C15</f>
        <v>57233.30163921995</v>
      </c>
      <c r="D18" s="21">
        <f>+C16</f>
        <v>1.4107169285625973</v>
      </c>
      <c r="E18" s="16" t="s">
        <v>27</v>
      </c>
      <c r="F18" s="24">
        <f>ROUND(2*(F16-$C$15)/$C$16,0)/2+F15</f>
        <v>1889.5</v>
      </c>
    </row>
    <row r="19" spans="5:6" ht="13.5" thickTop="1">
      <c r="E19" s="16" t="s">
        <v>28</v>
      </c>
      <c r="F19" s="19">
        <f>+$C$15+$C$16*F18-15018.5-$C$5/24</f>
        <v>44880.74710907231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39</v>
      </c>
      <c r="I20" s="6" t="s">
        <v>40</v>
      </c>
      <c r="J20" s="6" t="s">
        <v>41</v>
      </c>
      <c r="K20" s="6" t="s">
        <v>42</v>
      </c>
      <c r="L20" s="6" t="s">
        <v>43</v>
      </c>
      <c r="M20" s="6" t="s">
        <v>44</v>
      </c>
      <c r="N20" s="6" t="s">
        <v>45</v>
      </c>
      <c r="O20" s="6" t="s">
        <v>21</v>
      </c>
      <c r="P20" s="5" t="s">
        <v>20</v>
      </c>
      <c r="Q20" s="3" t="s">
        <v>13</v>
      </c>
    </row>
    <row r="21" spans="1:17" ht="12.75">
      <c r="A21" s="29" t="s">
        <v>34</v>
      </c>
      <c r="C21" s="9">
        <v>51432.431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0.0026289705505245023</v>
      </c>
      <c r="Q21" s="2">
        <f>+C21-15018.5</f>
        <v>36413.931</v>
      </c>
    </row>
    <row r="22" spans="1:17" ht="12.75">
      <c r="A22" s="34" t="s">
        <v>34</v>
      </c>
      <c r="B22" s="35" t="s">
        <v>35</v>
      </c>
      <c r="C22" s="36">
        <v>54338.51577</v>
      </c>
      <c r="D22" s="36">
        <v>0.0004</v>
      </c>
      <c r="E22">
        <f>+(C22-C$7)/C$8</f>
        <v>2060.030318281705</v>
      </c>
      <c r="F22">
        <f>ROUND(2*E22,0)/2</f>
        <v>2060</v>
      </c>
      <c r="G22">
        <f>+C22-(C$7+F22*C$8)</f>
        <v>0.042770000000018626</v>
      </c>
      <c r="I22">
        <f>+G22</f>
        <v>0.042770000000018626</v>
      </c>
      <c r="O22">
        <f>+C$11+C$12*$F22</f>
        <v>0.037501809501111816</v>
      </c>
      <c r="Q22" s="2">
        <f>+C22-15018.5</f>
        <v>39320.01577</v>
      </c>
    </row>
    <row r="23" spans="1:17" ht="12.75">
      <c r="A23" s="37" t="s">
        <v>36</v>
      </c>
      <c r="B23" s="38" t="s">
        <v>35</v>
      </c>
      <c r="C23" s="39">
        <v>57233.299</v>
      </c>
      <c r="D23" s="39">
        <v>0.0001</v>
      </c>
      <c r="E23">
        <f>+(C23-C$7)/C$8</f>
        <v>4112.049337208479</v>
      </c>
      <c r="F23">
        <f>ROUND(2*E23,0)/2</f>
        <v>4112</v>
      </c>
      <c r="G23">
        <f>+C23-(C$7+F23*C$8)</f>
        <v>0.06960000000253785</v>
      </c>
      <c r="K23">
        <f>+G23</f>
        <v>0.06960000000253785</v>
      </c>
      <c r="O23">
        <f>+C$11+C$12*$F23</f>
        <v>0.07223921995092014</v>
      </c>
      <c r="Q23" s="2">
        <f>+C23-15018.5</f>
        <v>42214.799</v>
      </c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2022-11-13T23:49:31Z</dcterms:modified>
  <cp:category/>
  <cp:version/>
  <cp:contentType/>
  <cp:contentStatus/>
</cp:coreProperties>
</file>