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15" windowWidth="7935" windowHeight="1135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<sst xmlns="http://schemas.openxmlformats.org/spreadsheetml/2006/main" count="53" uniqueCount="48">
  <si>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</si>
  <si>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</si>
  <si>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</si>
  <si>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</si>
  <si>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</si>
  <si>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</si>
  <si>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</si>
  <si>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</si>
  <si>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</si>
  <si>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</si>
  <si>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</si>
  <si>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</si>
  <si>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</si>
  <si>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</si>
  <si>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</si>
  <si>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</si>
  <si>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</si>
  <si>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</si>
  <si>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</si>
  <si>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</si>
  <si>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</si>
  <si>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</si>
  <si>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</si>
  <si>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</si>
  <si>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</si>
  <si>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</si>
  <si>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</si>
  <si>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</si>
  <si>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</si>
  <si>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</si>
  <si>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</si>
  <si>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</si>
  <si>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</si>
  <si>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</si>
  <si>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Add cycle</t>
  </si>
  <si>
    <t>Old Cycle</t>
  </si>
  <si>
    <t>New Cycle</t>
  </si>
  <si>
    <t>IBVS 6010</t>
  </si>
  <si>
    <t>I</t>
  </si>
  <si>
    <t>II</t>
  </si>
  <si>
    <t>V2366 Cyg / GSC 3556-1363</t>
  </si>
  <si>
    <t xml:space="preserve">EW        </t>
  </si>
  <si>
    <t>OEJV 0211</t>
  </si>
  <si>
    <t>pg</t>
  </si>
  <si>
    <t>vis</t>
  </si>
  <si>
    <t>PE</t>
  </si>
  <si>
    <t>CCD</t>
  </si>
  <si>
    <t>BAD?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</si>
</sst>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57" applyFont="1">
      <alignment/>
      <protection/>
    </xf>
    <xf numFmtId="0" fontId="13" fillId="0" borderId="0" xfId="57" applyFont="1" applyAlignment="1">
      <alignment horizontal="center"/>
      <protection/>
    </xf>
    <xf numFmtId="0" fontId="13" fillId="0" borderId="0" xfId="57" applyFont="1" applyAlignment="1">
      <alignment horizontal="left"/>
      <protection/>
    </xf>
    <xf numFmtId="0" fontId="14" fillId="0" borderId="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V2366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0.0011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0.0011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0.0011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0.0011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0.0011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0.0011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0.0011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0.0011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0.0011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0.0011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0.0011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0.0011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0.0011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0.0019</c:v>
                  </c:pt>
                  <c:pt idx="3">
                    <c:v>0.0011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30567792"/>
        <c:axId val="6674673"/>
      </c:scatterChart>
      <c:valAx>
        <c:axId val="30567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4673"/>
        <c:crosses val="autoZero"/>
        <c:crossBetween val="midCat"/>
        <c:dispUnits/>
      </c:valAx>
      <c:valAx>
        <c:axId val="6674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6779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275"/>
          <c:y val="0.934"/>
          <c:w val="0.7332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0.00390625" style="0" customWidth="1"/>
    <col min="6" max="6" width="18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40</v>
      </c>
    </row>
    <row r="2" spans="1:4" ht="12.75">
      <c r="A2" t="s">
        <v>24</v>
      </c>
      <c r="B2" s="12" t="s">
        <v>41</v>
      </c>
      <c r="D2" s="3"/>
    </row>
    <row r="3" ht="13.5" thickBot="1"/>
    <row r="4" spans="1:4" ht="14.25" thickBot="1" thickTop="1">
      <c r="A4" s="5" t="s">
        <v>0</v>
      </c>
      <c r="C4" s="8">
        <v>52576.895</v>
      </c>
      <c r="D4" s="9">
        <v>0.356456</v>
      </c>
    </row>
    <row r="5" spans="1:4" ht="13.5" thickTop="1">
      <c r="A5" s="11" t="s">
        <v>29</v>
      </c>
      <c r="B5" s="12"/>
      <c r="C5" s="13">
        <v>-9.5</v>
      </c>
      <c r="D5" s="12" t="s">
        <v>30</v>
      </c>
    </row>
    <row r="6" ht="12.75">
      <c r="A6" s="5" t="s">
        <v>1</v>
      </c>
    </row>
    <row r="7" spans="1:3" ht="12.75">
      <c r="A7" t="s">
        <v>2</v>
      </c>
      <c r="C7">
        <f>+C4</f>
        <v>52576.895</v>
      </c>
    </row>
    <row r="8" spans="1:3" ht="12.75">
      <c r="A8" t="s">
        <v>3</v>
      </c>
      <c r="C8">
        <f>+D4</f>
        <v>0.356456</v>
      </c>
    </row>
    <row r="9" spans="1:4" ht="12.75">
      <c r="A9" s="26" t="s">
        <v>33</v>
      </c>
      <c r="B9" s="27">
        <v>21</v>
      </c>
      <c r="C9" s="24" t="str">
        <f>"F"&amp;B9</f>
        <v>F21</v>
      </c>
      <c r="D9" s="25" t="str">
        <f>"G"&amp;B9</f>
        <v>G21</v>
      </c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5" ht="12.75">
      <c r="A11" s="12" t="s">
        <v>16</v>
      </c>
      <c r="B11" s="12"/>
      <c r="C11" s="23">
        <f ca="1">INTERCEPT(INDIRECT($D$9):G992,INDIRECT($C$9):F992)</f>
        <v>-0.0021777150175919142</v>
      </c>
      <c r="D11" s="3"/>
      <c r="E11" s="12"/>
    </row>
    <row r="12" spans="1:5" ht="12.75">
      <c r="A12" s="12" t="s">
        <v>17</v>
      </c>
      <c r="B12" s="12"/>
      <c r="C12" s="23">
        <f ca="1">SLOPE(INDIRECT($D$9):G992,INDIRECT($C$9):F992)</f>
        <v>2.615853669931814E-06</v>
      </c>
      <c r="D12" s="3"/>
      <c r="E12" s="12"/>
    </row>
    <row r="13" spans="1:3" ht="12.75">
      <c r="A13" s="12" t="s">
        <v>19</v>
      </c>
      <c r="B13" s="12"/>
      <c r="C13" s="3" t="s">
        <v>14</v>
      </c>
    </row>
    <row r="14" spans="1:3" ht="12.75">
      <c r="A14" s="12"/>
      <c r="B14" s="12"/>
      <c r="C14" s="12"/>
    </row>
    <row r="15" spans="1:6" ht="12.75">
      <c r="A15" s="14" t="s">
        <v>18</v>
      </c>
      <c r="B15" s="12"/>
      <c r="C15" s="15">
        <f>(C7+C11)+(C8+C12)*INT(MAX(F21:F3533))</f>
        <v>58030.35318623028</v>
      </c>
      <c r="E15" s="16" t="s">
        <v>34</v>
      </c>
      <c r="F15" s="13">
        <v>1</v>
      </c>
    </row>
    <row r="16" spans="1:6" ht="12.75">
      <c r="A16" s="18" t="s">
        <v>4</v>
      </c>
      <c r="B16" s="12"/>
      <c r="C16" s="19">
        <f>+C8+C12</f>
        <v>0.35645861585366995</v>
      </c>
      <c r="E16" s="16" t="s">
        <v>31</v>
      </c>
      <c r="F16" s="17">
        <f ca="1">NOW()+15018.5+$C$5/24</f>
        <v>59897.535644675925</v>
      </c>
    </row>
    <row r="17" spans="1:6" ht="13.5" thickBot="1">
      <c r="A17" s="16" t="s">
        <v>28</v>
      </c>
      <c r="B17" s="12"/>
      <c r="C17" s="12">
        <f>COUNT(C21:C2191)</f>
        <v>5</v>
      </c>
      <c r="E17" s="16" t="s">
        <v>35</v>
      </c>
      <c r="F17" s="17">
        <f>ROUND(2*(F16-$C$7)/$C$8,0)/2+F15</f>
        <v>20538.5</v>
      </c>
    </row>
    <row r="18" spans="1:6" ht="14.25" thickBot="1" thickTop="1">
      <c r="A18" s="18" t="s">
        <v>5</v>
      </c>
      <c r="B18" s="12"/>
      <c r="C18" s="21">
        <f>+C15</f>
        <v>58030.35318623028</v>
      </c>
      <c r="D18" s="22">
        <f>+C16</f>
        <v>0.35645861585366995</v>
      </c>
      <c r="E18" s="16" t="s">
        <v>36</v>
      </c>
      <c r="F18" s="25">
        <f>ROUND(2*(F16-$C$15)/$C$16,0)/2+F15</f>
        <v>5239</v>
      </c>
    </row>
    <row r="19" spans="5:6" ht="13.5" thickTop="1">
      <c r="E19" s="16" t="s">
        <v>32</v>
      </c>
      <c r="F19" s="20">
        <f>+$C$15+$C$16*F18-15018.5-$C$5/24</f>
        <v>44879.73570802099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43</v>
      </c>
      <c r="I20" s="7" t="s">
        <v>44</v>
      </c>
      <c r="J20" s="7" t="s">
        <v>45</v>
      </c>
      <c r="K20" s="7" t="s">
        <v>46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  <c r="U20" s="33" t="s">
        <v>47</v>
      </c>
    </row>
    <row r="21" spans="1:17" ht="12.75">
      <c r="A21" t="s">
        <v>12</v>
      </c>
      <c r="C21" s="10">
        <v>52576.895</v>
      </c>
      <c r="D21" s="10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-0.0021777150175919142</v>
      </c>
      <c r="Q21" s="2">
        <f>+C21-15018.5</f>
        <v>37558.395</v>
      </c>
    </row>
    <row r="22" spans="1:17" ht="12.75">
      <c r="A22" s="28" t="s">
        <v>37</v>
      </c>
      <c r="B22" s="29" t="s">
        <v>38</v>
      </c>
      <c r="C22" s="28">
        <v>55674.5151</v>
      </c>
      <c r="D22" s="28">
        <v>0.0015</v>
      </c>
      <c r="E22">
        <f>+(C22-C$7)/C$8</f>
        <v>8690.048982202572</v>
      </c>
      <c r="F22">
        <f>ROUND(2*E22,0)/2</f>
        <v>8690</v>
      </c>
      <c r="G22">
        <f>+C22-(C$7+F22*C$8)</f>
        <v>0.017460000002756715</v>
      </c>
      <c r="K22">
        <f>+G22</f>
        <v>0.017460000002756715</v>
      </c>
      <c r="O22">
        <f>+C$11+C$12*$F22</f>
        <v>0.02055405337411555</v>
      </c>
      <c r="Q22" s="2">
        <f>+C22-15018.5</f>
        <v>40656.0151</v>
      </c>
    </row>
    <row r="23" spans="1:17" ht="12.75">
      <c r="A23" s="28" t="s">
        <v>37</v>
      </c>
      <c r="B23" s="29" t="s">
        <v>39</v>
      </c>
      <c r="C23" s="28">
        <v>55687.5268</v>
      </c>
      <c r="D23" s="28">
        <v>0.0019</v>
      </c>
      <c r="E23">
        <f>+(C23-C$7)/C$8</f>
        <v>8726.551944700055</v>
      </c>
      <c r="F23">
        <f>ROUND(2*E23,0)/2</f>
        <v>8726.5</v>
      </c>
      <c r="G23">
        <f>+C23-(C$7+F23*C$8)</f>
        <v>0.01851600000372855</v>
      </c>
      <c r="K23">
        <f>+G23</f>
        <v>0.01851600000372855</v>
      </c>
      <c r="O23">
        <f>+C$11+C$12*$F23</f>
        <v>0.02064953203306806</v>
      </c>
      <c r="Q23" s="2">
        <f>+C23-15018.5</f>
        <v>40669.0268</v>
      </c>
    </row>
    <row r="24" spans="1:17" ht="12.75">
      <c r="A24" s="30" t="s">
        <v>42</v>
      </c>
      <c r="B24" s="31" t="s">
        <v>39</v>
      </c>
      <c r="C24" s="32">
        <v>57895.43665000005</v>
      </c>
      <c r="D24" s="32">
        <v>0.0011</v>
      </c>
      <c r="E24">
        <f>+(C24-C$7)/C$8</f>
        <v>14920.61194088485</v>
      </c>
      <c r="F24">
        <f>ROUND(2*E24,0)/2</f>
        <v>14920.5</v>
      </c>
      <c r="G24">
        <f>+C24-(C$7+F24*C$8)</f>
        <v>0.039902000047732145</v>
      </c>
      <c r="K24">
        <f>+G24</f>
        <v>0.039902000047732145</v>
      </c>
      <c r="O24">
        <f>+C$11+C$12*$F24</f>
        <v>0.03685212966462571</v>
      </c>
      <c r="Q24" s="2">
        <f>+C24-15018.5</f>
        <v>42876.93665000005</v>
      </c>
    </row>
    <row r="25" spans="1:21" ht="12.75">
      <c r="A25" s="30" t="s">
        <v>42</v>
      </c>
      <c r="B25" s="31" t="s">
        <v>38</v>
      </c>
      <c r="C25" s="32">
        <v>58030.377179999836</v>
      </c>
      <c r="D25" s="32">
        <v>0.0001</v>
      </c>
      <c r="E25">
        <f>+(C25-C$7)/C$8</f>
        <v>15299.173474425565</v>
      </c>
      <c r="F25">
        <f>ROUND(2*E25,0)/2</f>
        <v>15299</v>
      </c>
      <c r="O25">
        <f>+C$11+C$12*$F25</f>
        <v>0.037842230278694905</v>
      </c>
      <c r="Q25" s="2">
        <f>+C25-15018.5</f>
        <v>43011.877179999836</v>
      </c>
      <c r="U25">
        <f>+C25-(C$7+F25*C$8)</f>
        <v>0.06183599984069588</v>
      </c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otectedRanges>
    <protectedRange sqref="A24:D25" name="Range1"/>
  </protectedRange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2022-11-13T23:51:19Z</dcterms:modified>
  <cp:category/>
  <cp:version/>
  <cp:contentType/>
  <cp:contentStatus/>
</cp:coreProperties>
</file>