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<sst xmlns="http://schemas.openxmlformats.org/spreadsheetml/2006/main" count="56" uniqueCount="50">
  <si>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</si>
  <si>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</si>
  <si>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</si>
  <si>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</si>
  <si>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</si>
  <si>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</si>
  <si>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</si>
  <si>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</si>
  <si>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</si>
  <si>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</si>
  <si>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</si>
  <si>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</si>
  <si>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</si>
  <si>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</si>
  <si>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</si>
  <si>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</si>
  <si>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</si>
  <si>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</si>
  <si>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</si>
  <si>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</si>
  <si>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</si>
  <si>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</si>
  <si>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</si>
  <si>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</si>
  <si>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</si>
  <si>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</si>
  <si>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</si>
  <si>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</si>
  <si>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</si>
  <si>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</si>
  <si>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</si>
  <si>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</si>
  <si>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</si>
  <si>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Cyg</t>
  </si>
  <si>
    <t>EA</t>
  </si>
  <si>
    <t>IBVS 5686 Eph.</t>
  </si>
  <si>
    <t>IBVS 5686</t>
  </si>
  <si>
    <t>G3550-1770_Cyg.xls</t>
  </si>
  <si>
    <t>Add cycle</t>
  </si>
  <si>
    <t>Old Cycle</t>
  </si>
  <si>
    <t>OEJV 0137</t>
  </si>
  <si>
    <t>I</t>
  </si>
  <si>
    <t>IBVS 5929</t>
  </si>
  <si>
    <t>V2469 Cyg / GSC 3550-1770</t>
  </si>
  <si>
    <t>IBVS 6152</t>
  </si>
  <si>
    <t>OEJV 0211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</si>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</sst>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172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V2469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2793314"/>
        <c:axId val="48030963"/>
      </c:scatterChart>
      <c:val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 val="autoZero"/>
        <c:crossBetween val="midCat"/>
        <c:dispUnits/>
      </c:valAx>
      <c:valAx>
        <c:axId val="48030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0</xdr:row>
      <xdr:rowOff>0</xdr:rowOff>
    </xdr:from>
    <xdr:to>
      <xdr:col>17</xdr:col>
      <xdr:colOff>38100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2576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5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29"/>
      <c r="F1" s="31" t="s">
        <v>33</v>
      </c>
      <c r="G1" s="29" t="s">
        <v>34</v>
      </c>
      <c r="H1" s="32" t="s">
        <v>35</v>
      </c>
      <c r="I1" s="30">
        <v>51483.59</v>
      </c>
      <c r="J1" s="30">
        <v>0.90333</v>
      </c>
      <c r="K1" s="33" t="s">
        <v>36</v>
      </c>
      <c r="L1" s="34" t="s">
        <v>37</v>
      </c>
    </row>
    <row r="2" spans="1:4" ht="12.75">
      <c r="A2" t="s">
        <v>22</v>
      </c>
      <c r="B2" t="s">
        <v>34</v>
      </c>
      <c r="C2" s="9"/>
      <c r="D2" s="9"/>
    </row>
    <row r="3" ht="13.5" thickBot="1"/>
    <row r="4" spans="1:4" ht="14.25" thickBot="1" thickTop="1">
      <c r="A4" s="28" t="s">
        <v>35</v>
      </c>
      <c r="C4" s="7">
        <v>51483.59</v>
      </c>
      <c r="D4" s="8">
        <v>0.90333</v>
      </c>
    </row>
    <row r="5" spans="1:4" ht="13.5" thickTop="1">
      <c r="A5" s="10" t="s">
        <v>27</v>
      </c>
      <c r="B5" s="11"/>
      <c r="C5" s="12">
        <v>-9.5</v>
      </c>
      <c r="D5" s="11" t="s">
        <v>28</v>
      </c>
    </row>
    <row r="6" ht="12.75">
      <c r="A6" s="4" t="s">
        <v>0</v>
      </c>
    </row>
    <row r="7" spans="1:3" ht="12.75">
      <c r="A7" t="s">
        <v>1</v>
      </c>
      <c r="C7">
        <f>+C4</f>
        <v>51483.59</v>
      </c>
    </row>
    <row r="8" spans="1:3" ht="12.75">
      <c r="A8" t="s">
        <v>2</v>
      </c>
      <c r="C8">
        <f>+D4</f>
        <v>0.90333</v>
      </c>
    </row>
    <row r="9" spans="1:4" ht="12.75">
      <c r="A9" s="26" t="s">
        <v>32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1"/>
      <c r="B10" s="11"/>
      <c r="C10" s="3" t="s">
        <v>18</v>
      </c>
      <c r="D10" s="3" t="s">
        <v>19</v>
      </c>
      <c r="E10" s="11"/>
    </row>
    <row r="11" spans="1:5" ht="12.75">
      <c r="A11" s="11" t="s">
        <v>14</v>
      </c>
      <c r="B11" s="11"/>
      <c r="C11" s="23">
        <f ca="1">INTERCEPT(INDIRECT($D$9):G992,INDIRECT($C$9):F992)</f>
        <v>-0.0011053542850422426</v>
      </c>
      <c r="D11" s="13"/>
      <c r="E11" s="11"/>
    </row>
    <row r="12" spans="1:5" ht="12.75">
      <c r="A12" s="11" t="s">
        <v>15</v>
      </c>
      <c r="B12" s="11"/>
      <c r="C12" s="23">
        <f ca="1">SLOPE(INDIRECT($D$9):G992,INDIRECT($C$9):F992)</f>
        <v>3.6756914729537394E-06</v>
      </c>
      <c r="D12" s="13"/>
      <c r="E12" s="11"/>
    </row>
    <row r="13" spans="1:3" ht="12.75">
      <c r="A13" s="11" t="s">
        <v>17</v>
      </c>
      <c r="B13" s="11"/>
      <c r="C13" s="13" t="s">
        <v>12</v>
      </c>
    </row>
    <row r="14" spans="1:3" ht="12.75">
      <c r="A14" s="11"/>
      <c r="B14" s="11"/>
      <c r="C14" s="11"/>
    </row>
    <row r="15" spans="1:6" ht="12.75">
      <c r="A15" s="14" t="s">
        <v>16</v>
      </c>
      <c r="B15" s="11"/>
      <c r="C15" s="15">
        <f>(C7+C11)+(C8+C12)*INT(MAX(F21:F3533))</f>
        <v>57914.42133189331</v>
      </c>
      <c r="E15" s="16" t="s">
        <v>38</v>
      </c>
      <c r="F15" s="12">
        <v>1</v>
      </c>
    </row>
    <row r="16" spans="1:6" ht="12.75">
      <c r="A16" s="18" t="s">
        <v>3</v>
      </c>
      <c r="B16" s="11"/>
      <c r="C16" s="19">
        <f>+C8+C12</f>
        <v>0.9033336756914729</v>
      </c>
      <c r="E16" s="16" t="s">
        <v>29</v>
      </c>
      <c r="F16" s="17">
        <f ca="1">NOW()+15018.5+$C$5/24</f>
        <v>59897.53661736111</v>
      </c>
    </row>
    <row r="17" spans="1:6" ht="13.5" thickBot="1">
      <c r="A17" s="16" t="s">
        <v>26</v>
      </c>
      <c r="B17" s="11"/>
      <c r="C17" s="11">
        <f>COUNT(C21:C2191)</f>
        <v>6</v>
      </c>
      <c r="E17" s="16" t="s">
        <v>39</v>
      </c>
      <c r="F17" s="17">
        <f>ROUND(2*(F16-$C$7)/$C$8,0)/2+F15</f>
        <v>9315.5</v>
      </c>
    </row>
    <row r="18" spans="1:6" ht="14.25" thickBot="1" thickTop="1">
      <c r="A18" s="18" t="s">
        <v>4</v>
      </c>
      <c r="B18" s="11"/>
      <c r="C18" s="21">
        <f>+C15</f>
        <v>57914.42133189331</v>
      </c>
      <c r="D18" s="22">
        <f>+C16</f>
        <v>0.9033336756914729</v>
      </c>
      <c r="E18" s="16" t="s">
        <v>30</v>
      </c>
      <c r="F18" s="25">
        <f>ROUND(2*(F16-$C$15)/$C$16,0)/2+F15</f>
        <v>2196.5</v>
      </c>
    </row>
    <row r="19" spans="5:6" ht="13.5" thickTop="1">
      <c r="E19" s="16" t="s">
        <v>31</v>
      </c>
      <c r="F19" s="20">
        <f>+$C$15+$C$16*F18-15018.5-$C$5/24</f>
        <v>44880.48958388297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46</v>
      </c>
      <c r="I20" s="6" t="s">
        <v>47</v>
      </c>
      <c r="J20" s="6" t="s">
        <v>48</v>
      </c>
      <c r="K20" s="6" t="s">
        <v>49</v>
      </c>
      <c r="L20" s="6" t="s">
        <v>23</v>
      </c>
      <c r="M20" s="6" t="s">
        <v>24</v>
      </c>
      <c r="N20" s="6" t="s">
        <v>25</v>
      </c>
      <c r="O20" s="6" t="s">
        <v>21</v>
      </c>
      <c r="P20" s="5" t="s">
        <v>20</v>
      </c>
      <c r="Q20" s="3" t="s">
        <v>13</v>
      </c>
    </row>
    <row r="21" spans="1:17" ht="12.75">
      <c r="A21" t="str">
        <f>$K$1</f>
        <v>IBVS 5686</v>
      </c>
      <c r="C21" s="9">
        <f>+$C$4</f>
        <v>51483.59</v>
      </c>
      <c r="D21" s="9" t="s">
        <v>12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I21">
        <f>+G21</f>
        <v>0</v>
      </c>
      <c r="O21">
        <f aca="true" t="shared" si="3" ref="O21:O26">+C$11+C$12*$F21</f>
        <v>-0.0011053542850422426</v>
      </c>
      <c r="Q21" s="2">
        <f aca="true" t="shared" si="4" ref="Q21:Q26">+C21-15018.5</f>
        <v>36465.09</v>
      </c>
    </row>
    <row r="22" spans="1:18" ht="12.75">
      <c r="A22" s="4" t="s">
        <v>42</v>
      </c>
      <c r="C22" s="35">
        <v>54937.9371</v>
      </c>
      <c r="D22" s="36">
        <v>0.0003</v>
      </c>
      <c r="E22">
        <f t="shared" si="0"/>
        <v>3824.0145904597507</v>
      </c>
      <c r="F22">
        <f t="shared" si="1"/>
        <v>3824</v>
      </c>
      <c r="G22">
        <f t="shared" si="2"/>
        <v>0.013180000009015203</v>
      </c>
      <c r="K22">
        <f>+G22</f>
        <v>0.013180000009015203</v>
      </c>
      <c r="O22">
        <f t="shared" si="3"/>
        <v>0.012950489907532857</v>
      </c>
      <c r="Q22" s="2">
        <f t="shared" si="4"/>
        <v>39919.4371</v>
      </c>
      <c r="R22">
        <f>IF(ABS(C22-C21)&lt;0.00001,1,"")</f>
      </c>
    </row>
    <row r="23" spans="1:17" ht="12.75">
      <c r="A23" s="37" t="s">
        <v>40</v>
      </c>
      <c r="B23" s="38" t="s">
        <v>41</v>
      </c>
      <c r="C23" s="37">
        <v>55419.41217</v>
      </c>
      <c r="D23" s="37">
        <v>0.0002</v>
      </c>
      <c r="E23">
        <f t="shared" si="0"/>
        <v>4357.014789722479</v>
      </c>
      <c r="F23">
        <f t="shared" si="1"/>
        <v>4357</v>
      </c>
      <c r="G23">
        <f t="shared" si="2"/>
        <v>0.01336000000446802</v>
      </c>
      <c r="K23">
        <f>+G23</f>
        <v>0.01336000000446802</v>
      </c>
      <c r="O23">
        <f t="shared" si="3"/>
        <v>0.0149096334626172</v>
      </c>
      <c r="Q23" s="2">
        <f t="shared" si="4"/>
        <v>40400.91217</v>
      </c>
    </row>
    <row r="24" spans="1:17" ht="12.75">
      <c r="A24" s="39" t="s">
        <v>44</v>
      </c>
      <c r="B24" s="40"/>
      <c r="C24" s="39">
        <v>56933.4043</v>
      </c>
      <c r="D24" s="39">
        <v>0.0011</v>
      </c>
      <c r="E24">
        <f t="shared" si="0"/>
        <v>6033.02702223994</v>
      </c>
      <c r="F24">
        <f t="shared" si="1"/>
        <v>6033</v>
      </c>
      <c r="G24">
        <f t="shared" si="2"/>
        <v>0.02441000000544591</v>
      </c>
      <c r="K24">
        <f>+G24</f>
        <v>0.02441000000544591</v>
      </c>
      <c r="O24">
        <f t="shared" si="3"/>
        <v>0.021070092371287666</v>
      </c>
      <c r="Q24" s="2">
        <f t="shared" si="4"/>
        <v>41914.9043</v>
      </c>
    </row>
    <row r="25" spans="1:17" ht="12.75">
      <c r="A25" s="41" t="s">
        <v>45</v>
      </c>
      <c r="B25" s="42" t="s">
        <v>41</v>
      </c>
      <c r="C25" s="43">
        <v>57780.727249999996</v>
      </c>
      <c r="D25" s="43">
        <v>0.0007</v>
      </c>
      <c r="E25">
        <f t="shared" si="0"/>
        <v>6971.026369100993</v>
      </c>
      <c r="F25">
        <f t="shared" si="1"/>
        <v>6971</v>
      </c>
      <c r="G25">
        <f t="shared" si="2"/>
        <v>0.02382000000216067</v>
      </c>
      <c r="K25">
        <f>+G25</f>
        <v>0.02382000000216067</v>
      </c>
      <c r="O25">
        <f t="shared" si="3"/>
        <v>0.024517890972918274</v>
      </c>
      <c r="Q25" s="2">
        <f t="shared" si="4"/>
        <v>42762.227249999996</v>
      </c>
    </row>
    <row r="26" spans="1:17" ht="12.75">
      <c r="A26" s="41" t="s">
        <v>45</v>
      </c>
      <c r="B26" s="42" t="s">
        <v>41</v>
      </c>
      <c r="C26" s="43">
        <v>57914.42001</v>
      </c>
      <c r="D26" s="43">
        <v>0.0003</v>
      </c>
      <c r="E26">
        <f t="shared" si="0"/>
        <v>7119.026280539787</v>
      </c>
      <c r="F26">
        <f t="shared" si="1"/>
        <v>7119</v>
      </c>
      <c r="G26">
        <f t="shared" si="2"/>
        <v>0.02374000000418164</v>
      </c>
      <c r="K26">
        <f>+G26</f>
        <v>0.02374000000418164</v>
      </c>
      <c r="O26">
        <f t="shared" si="3"/>
        <v>0.025061893310915427</v>
      </c>
      <c r="Q26" s="2">
        <f t="shared" si="4"/>
        <v>42895.92001</v>
      </c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otectedRanges>
    <protectedRange sqref="A25:D26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2022-11-13T23:52:43Z</dcterms:modified>
  <cp:category/>
  <cp:version/>
  <cp:contentType/>
  <cp:contentStatus/>
</cp:coreProperties>
</file>