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<sst xmlns="http://schemas.openxmlformats.org/spreadsheetml/2006/main" count="53" uniqueCount="49">
  <si>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</si>
  <si>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</si>
  <si>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</si>
  <si>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</si>
  <si>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</si>
  <si>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</si>
  <si>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</si>
  <si>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</si>
  <si>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</si>
  <si>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</si>
  <si>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</si>
  <si>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</si>
  <si>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</si>
  <si>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</si>
  <si>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</si>
  <si>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</si>
  <si>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</si>
  <si>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</si>
  <si>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</si>
  <si>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</si>
  <si>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</si>
  <si>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</si>
  <si>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</si>
  <si>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</si>
  <si>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</si>
  <si>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</si>
  <si>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</si>
  <si>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</si>
  <si>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</si>
  <si>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</si>
  <si>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</si>
  <si>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</si>
  <si>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</si>
  <si>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</si>
  <si>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</si>
  <si>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</si>
  <si>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</si>
  <si>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Cyg</t>
  </si>
  <si>
    <t>EA</t>
  </si>
  <si>
    <t>IBVS 5686 Eph.</t>
  </si>
  <si>
    <t>IBVS 5686</t>
  </si>
  <si>
    <t>G3172-0169_Cyg.xls</t>
  </si>
  <si>
    <t>V2480 Cyg / GSC 3172-0169</t>
  </si>
  <si>
    <t>Add cycle</t>
  </si>
  <si>
    <t>Old Cycle</t>
  </si>
  <si>
    <t>OEJV 0137</t>
  </si>
  <si>
    <t>I</t>
  </si>
  <si>
    <t>OEJV</t>
  </si>
  <si>
    <t>IBVS 5997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</si>
</sst>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V2480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3935808"/>
        <c:axId val="58313409"/>
      </c:scatterChart>
      <c:valAx>
        <c:axId val="139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3409"/>
        <c:crosses val="autoZero"/>
        <c:crossBetween val="midCat"/>
        <c:dispUnits/>
      </c:valAx>
      <c:valAx>
        <c:axId val="58313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8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42</v>
      </c>
      <c r="E1" s="30"/>
      <c r="F1" s="32" t="s">
        <v>37</v>
      </c>
      <c r="G1" s="30" t="s">
        <v>38</v>
      </c>
      <c r="H1" s="33" t="s">
        <v>39</v>
      </c>
      <c r="I1" s="31">
        <v>51282.436</v>
      </c>
      <c r="J1" s="31">
        <v>0.66927</v>
      </c>
      <c r="K1" s="34" t="s">
        <v>40</v>
      </c>
      <c r="L1" s="35" t="s">
        <v>41</v>
      </c>
    </row>
    <row r="2" spans="1:4" ht="12.75">
      <c r="A2" t="s">
        <v>23</v>
      </c>
      <c r="B2" t="s">
        <v>38</v>
      </c>
      <c r="C2" s="9"/>
      <c r="D2" s="9"/>
    </row>
    <row r="3" ht="13.5" thickBot="1"/>
    <row r="4" spans="1:4" ht="14.25" thickBot="1" thickTop="1">
      <c r="A4" s="29" t="s">
        <v>39</v>
      </c>
      <c r="C4" s="7">
        <v>51282.436</v>
      </c>
      <c r="D4" s="8">
        <v>0.66927</v>
      </c>
    </row>
    <row r="6" ht="12.75">
      <c r="A6" s="4" t="s">
        <v>0</v>
      </c>
    </row>
    <row r="7" spans="1:3" ht="12.75">
      <c r="A7" t="s">
        <v>1</v>
      </c>
      <c r="C7">
        <f>+C4</f>
        <v>51282.436</v>
      </c>
    </row>
    <row r="8" spans="1:3" ht="12.75">
      <c r="A8" t="s">
        <v>2</v>
      </c>
      <c r="C8">
        <f>+D4</f>
        <v>0.66927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-0.00013826734164666676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5.835066355943377E-06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6" t="s">
        <v>43</v>
      </c>
      <c r="E13" s="12">
        <v>1</v>
      </c>
    </row>
    <row r="14" spans="1:5" ht="12.75">
      <c r="A14" s="11"/>
      <c r="B14" s="11"/>
      <c r="C14" s="11"/>
      <c r="D14" s="16" t="s">
        <v>32</v>
      </c>
      <c r="E14" s="17">
        <f ca="1">NOW()+15018.5+$C$9/24</f>
        <v>59897.539204629626</v>
      </c>
    </row>
    <row r="15" spans="1:5" ht="12.75">
      <c r="A15" s="14" t="s">
        <v>16</v>
      </c>
      <c r="B15" s="11"/>
      <c r="C15" s="15">
        <f>(C7+C11)+(C8+C12)*INT(MAX(F21:F3533))</f>
        <v>55754.53699164605</v>
      </c>
      <c r="D15" s="16" t="s">
        <v>44</v>
      </c>
      <c r="E15" s="17">
        <f>ROUND(2*(E14-$C$7)/$C$8,0)/2+E13</f>
        <v>12873.5</v>
      </c>
    </row>
    <row r="16" spans="1:5" ht="12.75">
      <c r="A16" s="18" t="s">
        <v>3</v>
      </c>
      <c r="B16" s="11"/>
      <c r="C16" s="19">
        <f>+C8+C12</f>
        <v>0.669275835066356</v>
      </c>
      <c r="D16" s="16" t="s">
        <v>33</v>
      </c>
      <c r="E16" s="26">
        <f>ROUND(2*(E14-$C$15)/$C$16,0)/2+E13</f>
        <v>6191.5</v>
      </c>
    </row>
    <row r="17" spans="1:5" ht="13.5" thickBot="1">
      <c r="A17" s="16" t="s">
        <v>29</v>
      </c>
      <c r="B17" s="11"/>
      <c r="C17" s="11">
        <f>COUNT(C21:C2191)</f>
        <v>3</v>
      </c>
      <c r="D17" s="16" t="s">
        <v>34</v>
      </c>
      <c r="E17" s="20">
        <f>+$C$15+$C$16*E16-15018.5-$C$9/24</f>
        <v>44880.254157792726</v>
      </c>
    </row>
    <row r="18" spans="1:5" ht="14.25" thickBot="1" thickTop="1">
      <c r="A18" s="18" t="s">
        <v>4</v>
      </c>
      <c r="B18" s="11"/>
      <c r="C18" s="21">
        <f>+C15</f>
        <v>55754.53699164605</v>
      </c>
      <c r="D18" s="22">
        <f>+C16</f>
        <v>0.669275835066356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47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51282.436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-0.00013826734164666676</v>
      </c>
      <c r="Q21" s="2">
        <f>+C21-15018.5</f>
        <v>36263.936</v>
      </c>
    </row>
    <row r="22" spans="1:17" ht="12.75">
      <c r="A22" s="36" t="s">
        <v>45</v>
      </c>
      <c r="B22" s="37" t="s">
        <v>46</v>
      </c>
      <c r="C22" s="38">
        <v>55101.32283</v>
      </c>
      <c r="D22" s="38">
        <v>0.0002</v>
      </c>
      <c r="E22">
        <f>+(C22-C$7)/C$8</f>
        <v>5706.048127063809</v>
      </c>
      <c r="F22">
        <f>ROUND(2*E22,0)/2</f>
        <v>5706</v>
      </c>
      <c r="G22">
        <f>+C22-(C$7+F22*C$8)</f>
        <v>0.03220999999757623</v>
      </c>
      <c r="I22">
        <f>+G22</f>
        <v>0.03220999999757623</v>
      </c>
      <c r="O22">
        <f>+C$11+C$12*$F22</f>
        <v>0.03315662128536624</v>
      </c>
      <c r="Q22" s="2">
        <f>+C22-15018.5</f>
        <v>40082.82283</v>
      </c>
    </row>
    <row r="23" spans="1:17" ht="12.75">
      <c r="A23" s="39" t="s">
        <v>48</v>
      </c>
      <c r="B23" s="40" t="s">
        <v>46</v>
      </c>
      <c r="C23" s="39">
        <v>55754.5378</v>
      </c>
      <c r="D23" s="39">
        <v>0.001</v>
      </c>
      <c r="E23">
        <f>+(C23-C$7)/C$8</f>
        <v>6682.059258595181</v>
      </c>
      <c r="F23">
        <f>ROUND(2*E23,0)/2</f>
        <v>6682</v>
      </c>
      <c r="G23">
        <f>+C23-(C$7+F23*C$8)</f>
        <v>0.03965999999491032</v>
      </c>
      <c r="H23">
        <f>+G23</f>
        <v>0.03965999999491032</v>
      </c>
      <c r="O23">
        <f>+C$11+C$12*$F23</f>
        <v>0.03885164604876698</v>
      </c>
      <c r="Q23" s="2">
        <f>+C23-15018.5</f>
        <v>40736.0378</v>
      </c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2022-11-13T23:56:27Z</dcterms:modified>
  <cp:category/>
  <cp:version/>
  <cp:contentType/>
  <cp:contentStatus/>
</cp:coreProperties>
</file>