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82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<sst xmlns="http://schemas.openxmlformats.org/spreadsheetml/2006/main" count="89" uniqueCount="74">
  <si>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</si>
  <si>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</si>
  <si>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</si>
  <si>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</si>
  <si>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</si>
  <si>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</si>
  <si>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</si>
  <si>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</si>
  <si>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</si>
  <si>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</si>
  <si>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</si>
  <si>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</si>
  <si>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</si>
  <si>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</si>
  <si>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</si>
  <si>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</si>
  <si>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</si>
  <si>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</si>
  <si>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</si>
  <si>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</si>
  <si>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</si>
  <si>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</si>
  <si>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</si>
  <si>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</si>
  <si>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</si>
  <si>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</si>
  <si>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</si>
  <si>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</si>
  <si>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</si>
  <si>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S</t>
  </si>
  <si>
    <t>Diethelm R</t>
  </si>
  <si>
    <t>BBSAG Bull.113</t>
  </si>
  <si>
    <t>B</t>
  </si>
  <si>
    <t>II</t>
  </si>
  <si>
    <t># of data points:</t>
  </si>
  <si>
    <t>IBVS 6149</t>
  </si>
  <si>
    <t>CN Del / GSC na</t>
  </si>
  <si>
    <t>I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</si>
  <si>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</si>
  <si>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</si>
  <si>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</si>
  <si>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</si>
  <si>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</si>
  <si>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</si>
  <si>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</si>
  <si>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</si>
  <si>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</si>
  <si>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</si>
  <si>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</si>
  <si>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2450334.4620 </t>
  </si>
  <si>
    <t> 07.09.1996 23:05 </t>
  </si>
  <si>
    <t> 0.0505 </t>
  </si>
  <si>
    <t>E </t>
  </si>
  <si>
    <t>?</t>
  </si>
  <si>
    <t> R.Diethelm </t>
  </si>
  <si>
    <t> BBS 113 </t>
  </si>
  <si>
    <t>2456841.5470 </t>
  </si>
  <si>
    <t> 03.07.2014 01:07 </t>
  </si>
  <si>
    <t> 0.0844 </t>
  </si>
  <si>
    <t>C </t>
  </si>
  <si>
    <t>o</t>
  </si>
  <si>
    <t> W.Moschner &amp; P.Frank </t>
  </si>
  <si>
    <t>BAVM 238 </t>
  </si>
  <si>
    <t>2456842.4317 </t>
  </si>
  <si>
    <t> 03.07.2014 22:21 </t>
  </si>
  <si>
    <t> 0.0828 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</si>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</sst>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3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3" fillId="33" borderId="17" xfId="54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 Del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0.001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0.001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0.001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0.001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0.001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0.001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0.001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0.001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0.001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0.001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0.001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0.001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32776819"/>
        <c:axId val="26555916"/>
      </c:scatterChart>
      <c:valAx>
        <c:axId val="32776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55916"/>
        <c:crosses val="autoZero"/>
        <c:crossBetween val="midCat"/>
        <c:dispUnits/>
      </c:valAx>
      <c:valAx>
        <c:axId val="26555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7681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8"/>
          <c:y val="0.92925"/>
          <c:w val="0.882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14</xdr:col>
      <xdr:colOff>123825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62475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238" TargetMode="External" /><Relationship Id="rId2" Type="http://schemas.openxmlformats.org/officeDocument/2006/relationships/hyperlink" Target="http://www.bav-astro.de/sfs/BAVM_link.php?BAVMnr=2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41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7.57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36</v>
      </c>
    </row>
    <row r="2" ht="12.75">
      <c r="A2" t="s">
        <v>25</v>
      </c>
    </row>
    <row r="4" spans="1:4" ht="12.75">
      <c r="A4" s="8" t="s">
        <v>0</v>
      </c>
      <c r="C4" s="3">
        <v>29790.54</v>
      </c>
      <c r="D4" s="4">
        <v>0.590825</v>
      </c>
    </row>
    <row r="5" spans="1:4" ht="12.75">
      <c r="A5" s="32" t="s">
        <v>66</v>
      </c>
      <c r="B5" s="19"/>
      <c r="C5" s="33">
        <v>-9.5</v>
      </c>
      <c r="D5" s="19" t="s">
        <v>67</v>
      </c>
    </row>
    <row r="6" ht="12.75">
      <c r="A6" s="8" t="s">
        <v>1</v>
      </c>
    </row>
    <row r="7" spans="1:3" ht="12.75">
      <c r="A7" t="s">
        <v>2</v>
      </c>
      <c r="C7">
        <f>+C4</f>
        <v>29790.54</v>
      </c>
    </row>
    <row r="8" spans="1:3" ht="12.75">
      <c r="A8" t="s">
        <v>3</v>
      </c>
      <c r="C8">
        <f>+D4</f>
        <v>0.590825</v>
      </c>
    </row>
    <row r="9" spans="1:4" ht="12.75">
      <c r="A9" s="34" t="s">
        <v>68</v>
      </c>
      <c r="B9" s="35">
        <v>21</v>
      </c>
      <c r="C9" s="36" t="str">
        <f>"F"&amp;B9</f>
        <v>F21</v>
      </c>
      <c r="D9" s="37" t="str">
        <f>"G"&amp;B9</f>
        <v>G21</v>
      </c>
    </row>
    <row r="10" spans="3:4" ht="13.5" thickBot="1">
      <c r="C10" s="7" t="s">
        <v>20</v>
      </c>
      <c r="D10" s="7" t="s">
        <v>21</v>
      </c>
    </row>
    <row r="11" spans="1:4" ht="12.75">
      <c r="A11" t="s">
        <v>16</v>
      </c>
      <c r="C11" s="38">
        <f ca="1">INTERCEPT(INDIRECT($D$9):G978,INDIRECT($C$9):F978)</f>
        <v>-0.0023196200909852</v>
      </c>
      <c r="D11" s="6"/>
    </row>
    <row r="12" spans="1:4" ht="12.75">
      <c r="A12" t="s">
        <v>17</v>
      </c>
      <c r="C12" s="38">
        <f ca="1">SLOPE(INDIRECT($D$9):G978,INDIRECT($C$9):F978)</f>
        <v>1.7967238419137718E-06</v>
      </c>
      <c r="D12" s="6"/>
    </row>
    <row r="13" spans="1:4" ht="12.75">
      <c r="A13" t="s">
        <v>19</v>
      </c>
      <c r="C13" s="6" t="s">
        <v>14</v>
      </c>
      <c r="D13" s="6"/>
    </row>
    <row r="14" ht="12.75">
      <c r="A14" t="s">
        <v>24</v>
      </c>
    </row>
    <row r="15" spans="1:6" ht="12.75">
      <c r="A15" s="5" t="s">
        <v>18</v>
      </c>
      <c r="C15" s="11">
        <f>(C7+C11)+(C8+C12)*INT(MAX(F21:F3533))</f>
        <v>56842.133395177734</v>
      </c>
      <c r="E15" s="39" t="s">
        <v>69</v>
      </c>
      <c r="F15" s="33">
        <v>1</v>
      </c>
    </row>
    <row r="16" spans="1:6" ht="12.75">
      <c r="A16" s="8" t="s">
        <v>4</v>
      </c>
      <c r="C16" s="12">
        <f>+C8+C12</f>
        <v>0.590826796723842</v>
      </c>
      <c r="E16" s="39" t="s">
        <v>70</v>
      </c>
      <c r="F16" s="40">
        <f ca="1">NOW()+15018.5+$C$5/24</f>
        <v>59897.75361342592</v>
      </c>
    </row>
    <row r="17" spans="1:6" ht="13.5" thickBot="1">
      <c r="A17" s="13" t="s">
        <v>34</v>
      </c>
      <c r="C17">
        <f>COUNT(C21:C2191)</f>
        <v>4</v>
      </c>
      <c r="E17" s="39" t="s">
        <v>71</v>
      </c>
      <c r="F17" s="40">
        <f>ROUND(2*(F16-$C$7)/$C$8,0)/2+F15</f>
        <v>50959</v>
      </c>
    </row>
    <row r="18" spans="1:6" ht="12.75">
      <c r="A18" s="8" t="s">
        <v>5</v>
      </c>
      <c r="C18" s="3">
        <f>+C15</f>
        <v>56842.133395177734</v>
      </c>
      <c r="D18" s="4">
        <f>+C16</f>
        <v>0.590826796723842</v>
      </c>
      <c r="E18" s="39" t="s">
        <v>72</v>
      </c>
      <c r="F18" s="37">
        <f>ROUND(2*(F16-$C$15)/$C$16,0)/2+F15</f>
        <v>5173</v>
      </c>
    </row>
    <row r="19" spans="5:6" ht="13.5" thickTop="1">
      <c r="E19" s="39" t="s">
        <v>73</v>
      </c>
      <c r="F19" s="41">
        <f>+$C$15+$C$16*F18-15018.5-$C$5/24</f>
        <v>44880.376247963504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45</v>
      </c>
      <c r="I20" s="10" t="s">
        <v>48</v>
      </c>
      <c r="J20" s="10" t="s">
        <v>42</v>
      </c>
      <c r="K20" s="10" t="s">
        <v>40</v>
      </c>
      <c r="L20" s="10" t="s">
        <v>26</v>
      </c>
      <c r="M20" s="10" t="s">
        <v>27</v>
      </c>
      <c r="N20" s="10" t="s">
        <v>28</v>
      </c>
      <c r="O20" s="10" t="s">
        <v>23</v>
      </c>
      <c r="P20" s="9" t="s">
        <v>22</v>
      </c>
      <c r="Q20" s="7" t="s">
        <v>15</v>
      </c>
    </row>
    <row r="21" spans="1:17" ht="12.75">
      <c r="A21" t="s">
        <v>12</v>
      </c>
      <c r="C21" s="14">
        <v>29790.54</v>
      </c>
      <c r="D21" s="14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-0.0023196200909852</v>
      </c>
      <c r="Q21" s="2">
        <f>+C21-15018.5</f>
        <v>14772.04</v>
      </c>
    </row>
    <row r="22" spans="1:32" ht="12.75">
      <c r="A22" t="s">
        <v>31</v>
      </c>
      <c r="B22" s="6" t="s">
        <v>33</v>
      </c>
      <c r="C22" s="15">
        <v>50334.462</v>
      </c>
      <c r="D22" s="14">
        <v>0.001</v>
      </c>
      <c r="E22">
        <f>+(C22-C$7)/C$8</f>
        <v>34771.58549485888</v>
      </c>
      <c r="F22">
        <f>ROUND(2*E22,0)/2</f>
        <v>34771.5</v>
      </c>
      <c r="G22">
        <f>+C22-(C$7+F22*C$8)</f>
        <v>0.050512499998148996</v>
      </c>
      <c r="I22">
        <f>+G22</f>
        <v>0.050512499998148996</v>
      </c>
      <c r="O22">
        <f>+C$11+C$12*$F22</f>
        <v>0.060155162978119514</v>
      </c>
      <c r="Q22" s="2">
        <f>+C22-15018.5</f>
        <v>35315.962</v>
      </c>
      <c r="AA22" t="s">
        <v>29</v>
      </c>
      <c r="AB22">
        <v>15</v>
      </c>
      <c r="AD22" t="s">
        <v>30</v>
      </c>
      <c r="AF22" t="s">
        <v>32</v>
      </c>
    </row>
    <row r="23" spans="1:17" ht="12.75">
      <c r="A23" s="16" t="s">
        <v>35</v>
      </c>
      <c r="B23" s="17" t="s">
        <v>37</v>
      </c>
      <c r="C23" s="16">
        <v>56841.547</v>
      </c>
      <c r="D23" s="16">
        <v>0.0005</v>
      </c>
      <c r="E23">
        <f>+(C23-C$7)/C$8</f>
        <v>45785.14280878432</v>
      </c>
      <c r="F23">
        <f>ROUND(2*E23,0)/2</f>
        <v>45785</v>
      </c>
      <c r="G23">
        <f>+C23-(C$7+F23*C$8)</f>
        <v>0.08437499999854481</v>
      </c>
      <c r="J23">
        <f>+G23</f>
        <v>0.08437499999854481</v>
      </c>
      <c r="O23">
        <f>+C$11+C$12*$F23</f>
        <v>0.07994338101103685</v>
      </c>
      <c r="Q23" s="2">
        <f>+C23-15018.5</f>
        <v>41823.047</v>
      </c>
    </row>
    <row r="24" spans="1:17" ht="12.75">
      <c r="A24" s="16" t="s">
        <v>35</v>
      </c>
      <c r="B24" s="17" t="s">
        <v>37</v>
      </c>
      <c r="C24" s="16">
        <v>56842.4317</v>
      </c>
      <c r="D24" s="16">
        <v>0.0003</v>
      </c>
      <c r="E24">
        <f>+(C24-C$7)/C$8</f>
        <v>45786.64020649092</v>
      </c>
      <c r="F24">
        <f>ROUND(2*E24,0)/2</f>
        <v>45786.5</v>
      </c>
      <c r="G24">
        <f>+C24-(C$7+F24*C$8)</f>
        <v>0.08283749999827705</v>
      </c>
      <c r="J24">
        <f>+G24</f>
        <v>0.08283749999827705</v>
      </c>
      <c r="O24">
        <f>+C$11+C$12*$F24</f>
        <v>0.07994607609679971</v>
      </c>
      <c r="Q24" s="2">
        <f>+C24-15018.5</f>
        <v>41823.9317</v>
      </c>
    </row>
    <row r="25" spans="3:17" ht="12.75">
      <c r="C25" s="14"/>
      <c r="D25" s="14"/>
      <c r="Q25" s="2"/>
    </row>
    <row r="26" spans="3:17" ht="12.75">
      <c r="C26" s="14"/>
      <c r="D26" s="14"/>
      <c r="Q26" s="2"/>
    </row>
    <row r="27" spans="3:17" ht="12.75">
      <c r="C27" s="14"/>
      <c r="D27" s="14"/>
      <c r="Q27" s="2"/>
    </row>
    <row r="28" spans="3:4" ht="12.75">
      <c r="C28" s="14"/>
      <c r="D28" s="14"/>
    </row>
    <row r="29" spans="3:4" ht="12.75">
      <c r="C29" s="14"/>
      <c r="D29" s="14"/>
    </row>
    <row r="30" spans="3:4" ht="12.75">
      <c r="C30" s="14"/>
      <c r="D30" s="14"/>
    </row>
    <row r="31" spans="3:4" ht="12.75">
      <c r="C31" s="14"/>
      <c r="D31" s="14"/>
    </row>
    <row r="32" spans="3:4" ht="12.75">
      <c r="C32" s="14"/>
      <c r="D32" s="14"/>
    </row>
    <row r="33" spans="3:4" ht="12.75">
      <c r="C33" s="14"/>
      <c r="D33" s="14"/>
    </row>
    <row r="34" spans="3:4" ht="12.75">
      <c r="C34" s="14"/>
      <c r="D34" s="14"/>
    </row>
    <row r="35" spans="3:4" ht="12.75">
      <c r="C35" s="14"/>
      <c r="D35" s="14"/>
    </row>
    <row r="36" spans="3:4" ht="12.75">
      <c r="C36" s="14"/>
      <c r="D36" s="14"/>
    </row>
    <row r="37" spans="3:4" ht="12.75">
      <c r="C37" s="14"/>
      <c r="D37" s="14"/>
    </row>
    <row r="38" spans="3:4" ht="12.75">
      <c r="C38" s="14"/>
      <c r="D38" s="14"/>
    </row>
    <row r="39" spans="3:4" ht="12.75"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3"/>
  <sheetViews>
    <sheetView zoomScalePageLayoutView="0" workbookViewId="0" topLeftCell="A1">
      <selection activeCell="A11" sqref="A11:IV448"/>
    </sheetView>
  </sheetViews>
  <sheetFormatPr defaultColWidth="9.140625" defaultRowHeight="12.75"/>
  <cols>
    <col min="1" max="1" width="19.7109375" style="14" customWidth="1"/>
    <col min="2" max="2" width="4.421875" style="19" customWidth="1"/>
    <col min="3" max="3" width="12.7109375" style="14" customWidth="1"/>
    <col min="4" max="4" width="5.421875" style="19" customWidth="1"/>
    <col min="5" max="5" width="14.8515625" style="19" customWidth="1"/>
    <col min="6" max="6" width="9.140625" style="19" customWidth="1"/>
    <col min="7" max="7" width="12.00390625" style="19" customWidth="1"/>
    <col min="8" max="8" width="14.140625" style="14" customWidth="1"/>
    <col min="9" max="9" width="22.57421875" style="19" customWidth="1"/>
    <col min="10" max="10" width="25.140625" style="19" customWidth="1"/>
    <col min="11" max="11" width="15.7109375" style="19" customWidth="1"/>
    <col min="12" max="12" width="14.140625" style="19" customWidth="1"/>
    <col min="13" max="13" width="9.57421875" style="19" customWidth="1"/>
    <col min="14" max="14" width="14.140625" style="19" customWidth="1"/>
    <col min="15" max="15" width="23.421875" style="19" customWidth="1"/>
    <col min="16" max="16" width="16.57421875" style="19" customWidth="1"/>
    <col min="17" max="17" width="41.00390625" style="19" customWidth="1"/>
    <col min="18" max="16384" width="9.140625" style="19" customWidth="1"/>
  </cols>
  <sheetData>
    <row r="1" spans="1:10" ht="15.75">
      <c r="A1" s="18" t="s">
        <v>38</v>
      </c>
      <c r="I1" s="20" t="s">
        <v>39</v>
      </c>
      <c r="J1" s="21" t="s">
        <v>40</v>
      </c>
    </row>
    <row r="2" spans="9:10" ht="12.75">
      <c r="I2" s="22" t="s">
        <v>41</v>
      </c>
      <c r="J2" s="23" t="s">
        <v>42</v>
      </c>
    </row>
    <row r="3" spans="1:10" ht="12.75">
      <c r="A3" s="24" t="s">
        <v>43</v>
      </c>
      <c r="I3" s="22" t="s">
        <v>44</v>
      </c>
      <c r="J3" s="23" t="s">
        <v>45</v>
      </c>
    </row>
    <row r="4" spans="9:10" ht="12.75">
      <c r="I4" s="22" t="s">
        <v>46</v>
      </c>
      <c r="J4" s="23" t="s">
        <v>45</v>
      </c>
    </row>
    <row r="5" spans="9:10" ht="13.5" thickBot="1">
      <c r="I5" s="25" t="s">
        <v>47</v>
      </c>
      <c r="J5" s="26" t="s">
        <v>48</v>
      </c>
    </row>
    <row r="10" ht="13.5" thickBot="1"/>
    <row r="11" spans="1:16" ht="12.75" customHeight="1" thickBot="1">
      <c r="A11" s="14" t="str">
        <f>P11</f>
        <v> BBS 113 </v>
      </c>
      <c r="B11" s="6" t="str">
        <f>IF(H11=INT(H11),"I","II")</f>
        <v>II</v>
      </c>
      <c r="C11" s="14">
        <f>1*G11</f>
        <v>50334.462</v>
      </c>
      <c r="D11" s="19" t="str">
        <f>VLOOKUP(F11,I$1:J$5,2,FALSE)</f>
        <v>vis</v>
      </c>
      <c r="E11" s="27">
        <f>VLOOKUP(C11,A!C$21:E$973,3,FALSE)</f>
        <v>34771.58549485888</v>
      </c>
      <c r="F11" s="6" t="s">
        <v>47</v>
      </c>
      <c r="G11" s="19" t="str">
        <f>MID(I11,3,LEN(I11)-3)</f>
        <v>50334.4620</v>
      </c>
      <c r="H11" s="14">
        <f>1*K11</f>
        <v>34771.5</v>
      </c>
      <c r="I11" s="28" t="s">
        <v>49</v>
      </c>
      <c r="J11" s="29" t="s">
        <v>50</v>
      </c>
      <c r="K11" s="28">
        <v>34771.5</v>
      </c>
      <c r="L11" s="28" t="s">
        <v>51</v>
      </c>
      <c r="M11" s="29" t="s">
        <v>52</v>
      </c>
      <c r="N11" s="29" t="s">
        <v>53</v>
      </c>
      <c r="O11" s="30" t="s">
        <v>54</v>
      </c>
      <c r="P11" s="30" t="s">
        <v>55</v>
      </c>
    </row>
    <row r="12" spans="1:16" ht="12.75" customHeight="1" thickBot="1">
      <c r="A12" s="14" t="str">
        <f>P12</f>
        <v>BAVM 238 </v>
      </c>
      <c r="B12" s="6" t="str">
        <f>IF(H12=INT(H12),"I","II")</f>
        <v>I</v>
      </c>
      <c r="C12" s="14">
        <f>1*G12</f>
        <v>56841.547</v>
      </c>
      <c r="D12" s="19" t="str">
        <f>VLOOKUP(F12,I$1:J$5,2,FALSE)</f>
        <v>vis</v>
      </c>
      <c r="E12" s="27">
        <f>VLOOKUP(C12,A!C$21:E$973,3,FALSE)</f>
        <v>45785.14280878432</v>
      </c>
      <c r="F12" s="6" t="s">
        <v>47</v>
      </c>
      <c r="G12" s="19" t="str">
        <f>MID(I12,3,LEN(I12)-3)</f>
        <v>56841.5470</v>
      </c>
      <c r="H12" s="14">
        <f>1*K12</f>
        <v>45785</v>
      </c>
      <c r="I12" s="28" t="s">
        <v>56</v>
      </c>
      <c r="J12" s="29" t="s">
        <v>57</v>
      </c>
      <c r="K12" s="28">
        <v>45785</v>
      </c>
      <c r="L12" s="28" t="s">
        <v>58</v>
      </c>
      <c r="M12" s="29" t="s">
        <v>59</v>
      </c>
      <c r="N12" s="29" t="s">
        <v>60</v>
      </c>
      <c r="O12" s="30" t="s">
        <v>61</v>
      </c>
      <c r="P12" s="31" t="s">
        <v>62</v>
      </c>
    </row>
    <row r="13" spans="1:16" ht="12.75" customHeight="1" thickBot="1">
      <c r="A13" s="14" t="str">
        <f>P13</f>
        <v>BAVM 238 </v>
      </c>
      <c r="B13" s="6" t="str">
        <f>IF(H13=INT(H13),"I","II")</f>
        <v>II</v>
      </c>
      <c r="C13" s="14">
        <f>1*G13</f>
        <v>56842.4317</v>
      </c>
      <c r="D13" s="19" t="str">
        <f>VLOOKUP(F13,I$1:J$5,2,FALSE)</f>
        <v>vis</v>
      </c>
      <c r="E13" s="27">
        <f>VLOOKUP(C13,A!C$21:E$973,3,FALSE)</f>
        <v>45786.64020649092</v>
      </c>
      <c r="F13" s="6" t="s">
        <v>47</v>
      </c>
      <c r="G13" s="19" t="str">
        <f>MID(I13,3,LEN(I13)-3)</f>
        <v>56842.4317</v>
      </c>
      <c r="H13" s="14">
        <f>1*K13</f>
        <v>45786.5</v>
      </c>
      <c r="I13" s="28" t="s">
        <v>63</v>
      </c>
      <c r="J13" s="29" t="s">
        <v>64</v>
      </c>
      <c r="K13" s="28">
        <v>45786.5</v>
      </c>
      <c r="L13" s="28" t="s">
        <v>65</v>
      </c>
      <c r="M13" s="29" t="s">
        <v>59</v>
      </c>
      <c r="N13" s="29" t="s">
        <v>60</v>
      </c>
      <c r="O13" s="30" t="s">
        <v>61</v>
      </c>
      <c r="P13" s="31" t="s">
        <v>62</v>
      </c>
    </row>
    <row r="14" spans="2:6" ht="12.75">
      <c r="B14" s="6"/>
      <c r="E14" s="27"/>
      <c r="F14" s="6"/>
    </row>
    <row r="15" spans="2:6" ht="12.75">
      <c r="B15" s="6"/>
      <c r="E15" s="27"/>
      <c r="F15" s="6"/>
    </row>
    <row r="16" spans="2:6" ht="12.75">
      <c r="B16" s="6"/>
      <c r="E16" s="27"/>
      <c r="F16" s="6"/>
    </row>
    <row r="17" spans="2:6" ht="12.75">
      <c r="B17" s="6"/>
      <c r="E17" s="27"/>
      <c r="F17" s="6"/>
    </row>
    <row r="18" spans="2:6" ht="12.75">
      <c r="B18" s="6"/>
      <c r="E18" s="27"/>
      <c r="F18" s="6"/>
    </row>
    <row r="19" spans="2:6" ht="12.75">
      <c r="B19" s="6"/>
      <c r="E19" s="27"/>
      <c r="F19" s="6"/>
    </row>
    <row r="20" spans="2:6" ht="12.75">
      <c r="B20" s="6"/>
      <c r="E20" s="27"/>
      <c r="F20" s="6"/>
    </row>
    <row r="21" spans="2:6" ht="12.75">
      <c r="B21" s="6"/>
      <c r="E21" s="27"/>
      <c r="F21" s="6"/>
    </row>
    <row r="22" spans="2:6" ht="12.75">
      <c r="B22" s="6"/>
      <c r="E22" s="27"/>
      <c r="F22" s="6"/>
    </row>
    <row r="23" spans="2:6" ht="12.75">
      <c r="B23" s="6"/>
      <c r="E23" s="27"/>
      <c r="F23" s="6"/>
    </row>
    <row r="24" spans="2:6" ht="12.75">
      <c r="B24" s="6"/>
      <c r="E24" s="27"/>
      <c r="F24" s="6"/>
    </row>
    <row r="25" spans="2:6" ht="12.75">
      <c r="B25" s="6"/>
      <c r="E25" s="27"/>
      <c r="F25" s="6"/>
    </row>
    <row r="26" spans="2:6" ht="12.75">
      <c r="B26" s="6"/>
      <c r="E26" s="27"/>
      <c r="F26" s="6"/>
    </row>
    <row r="27" spans="2:6" ht="12.75">
      <c r="B27" s="6"/>
      <c r="E27" s="27"/>
      <c r="F27" s="6"/>
    </row>
    <row r="28" spans="2:6" ht="12.75">
      <c r="B28" s="6"/>
      <c r="E28" s="27"/>
      <c r="F28" s="6"/>
    </row>
    <row r="29" spans="2:6" ht="12.75">
      <c r="B29" s="6"/>
      <c r="E29" s="27"/>
      <c r="F29" s="6"/>
    </row>
    <row r="30" spans="2:6" ht="12.75">
      <c r="B30" s="6"/>
      <c r="E30" s="27"/>
      <c r="F30" s="6"/>
    </row>
    <row r="31" spans="2:6" ht="12.75">
      <c r="B31" s="6"/>
      <c r="E31" s="27"/>
      <c r="F31" s="6"/>
    </row>
    <row r="32" spans="2:6" ht="12.75">
      <c r="B32" s="6"/>
      <c r="E32" s="27"/>
      <c r="F32" s="6"/>
    </row>
    <row r="33" spans="2:6" ht="12.75">
      <c r="B33" s="6"/>
      <c r="E33" s="27"/>
      <c r="F33" s="6"/>
    </row>
    <row r="34" spans="2:6" ht="12.75">
      <c r="B34" s="6"/>
      <c r="E34" s="27"/>
      <c r="F34" s="6"/>
    </row>
    <row r="35" spans="2:6" ht="12.75">
      <c r="B35" s="6"/>
      <c r="E35" s="27"/>
      <c r="F35" s="6"/>
    </row>
    <row r="36" spans="2:6" ht="12.75">
      <c r="B36" s="6"/>
      <c r="E36" s="27"/>
      <c r="F36" s="6"/>
    </row>
    <row r="37" spans="2:6" ht="12.75">
      <c r="B37" s="6"/>
      <c r="E37" s="27"/>
      <c r="F37" s="6"/>
    </row>
    <row r="38" spans="2:6" ht="12.75">
      <c r="B38" s="6"/>
      <c r="E38" s="27"/>
      <c r="F38" s="6"/>
    </row>
    <row r="39" spans="2:6" ht="12.75">
      <c r="B39" s="6"/>
      <c r="E39" s="27"/>
      <c r="F39" s="6"/>
    </row>
    <row r="40" spans="2:6" ht="12.75">
      <c r="B40" s="6"/>
      <c r="E40" s="27"/>
      <c r="F40" s="6"/>
    </row>
    <row r="41" spans="2:6" ht="12.75">
      <c r="B41" s="6"/>
      <c r="E41" s="27"/>
      <c r="F41" s="6"/>
    </row>
    <row r="42" spans="2:6" ht="12.75">
      <c r="B42" s="6"/>
      <c r="E42" s="27"/>
      <c r="F42" s="6"/>
    </row>
    <row r="43" spans="2:6" ht="12.75">
      <c r="B43" s="6"/>
      <c r="E43" s="27"/>
      <c r="F43" s="6"/>
    </row>
    <row r="44" spans="2:6" ht="12.75">
      <c r="B44" s="6"/>
      <c r="E44" s="27"/>
      <c r="F44" s="6"/>
    </row>
    <row r="45" spans="2:6" ht="12.75">
      <c r="B45" s="6"/>
      <c r="E45" s="27"/>
      <c r="F45" s="6"/>
    </row>
    <row r="46" spans="2:6" ht="12.75">
      <c r="B46" s="6"/>
      <c r="E46" s="27"/>
      <c r="F46" s="6"/>
    </row>
    <row r="47" spans="2:6" ht="12.75">
      <c r="B47" s="6"/>
      <c r="E47" s="27"/>
      <c r="F47" s="6"/>
    </row>
    <row r="48" spans="2:6" ht="12.75">
      <c r="B48" s="6"/>
      <c r="E48" s="27"/>
      <c r="F48" s="6"/>
    </row>
    <row r="49" spans="2:6" ht="12.75">
      <c r="B49" s="6"/>
      <c r="E49" s="27"/>
      <c r="F49" s="6"/>
    </row>
    <row r="50" spans="2:6" ht="12.75">
      <c r="B50" s="6"/>
      <c r="E50" s="27"/>
      <c r="F50" s="6"/>
    </row>
    <row r="51" spans="2:6" ht="12.75">
      <c r="B51" s="6"/>
      <c r="E51" s="27"/>
      <c r="F51" s="6"/>
    </row>
    <row r="52" spans="2:6" ht="12.75">
      <c r="B52" s="6"/>
      <c r="E52" s="27"/>
      <c r="F52" s="6"/>
    </row>
    <row r="53" spans="2:6" ht="12.75">
      <c r="B53" s="6"/>
      <c r="E53" s="27"/>
      <c r="F53" s="6"/>
    </row>
    <row r="54" spans="2:6" ht="12.75">
      <c r="B54" s="6"/>
      <c r="E54" s="27"/>
      <c r="F54" s="6"/>
    </row>
    <row r="55" spans="2:6" ht="12.75">
      <c r="B55" s="6"/>
      <c r="E55" s="27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  <row r="809" spans="2:6" ht="12.75">
      <c r="B809" s="6"/>
      <c r="F809" s="6"/>
    </row>
    <row r="810" spans="2:6" ht="12.75">
      <c r="B810" s="6"/>
      <c r="F810" s="6"/>
    </row>
    <row r="811" spans="2:6" ht="12.75">
      <c r="B811" s="6"/>
      <c r="F811" s="6"/>
    </row>
    <row r="812" spans="2:6" ht="12.75">
      <c r="B812" s="6"/>
      <c r="F812" s="6"/>
    </row>
    <row r="813" spans="2:6" ht="12.75">
      <c r="B813" s="6"/>
      <c r="F813" s="6"/>
    </row>
    <row r="814" spans="2:6" ht="12.75">
      <c r="B814" s="6"/>
      <c r="F814" s="6"/>
    </row>
    <row r="815" spans="2:6" ht="12.75">
      <c r="B815" s="6"/>
      <c r="F815" s="6"/>
    </row>
    <row r="816" spans="2:6" ht="12.75">
      <c r="B816" s="6"/>
      <c r="F816" s="6"/>
    </row>
    <row r="817" spans="2:6" ht="12.75">
      <c r="B817" s="6"/>
      <c r="F817" s="6"/>
    </row>
    <row r="818" spans="2:6" ht="12.75">
      <c r="B818" s="6"/>
      <c r="F818" s="6"/>
    </row>
    <row r="819" spans="2:6" ht="12.75">
      <c r="B819" s="6"/>
      <c r="F819" s="6"/>
    </row>
    <row r="820" spans="2:6" ht="12.75">
      <c r="B820" s="6"/>
      <c r="F820" s="6"/>
    </row>
    <row r="821" spans="2:6" ht="12.75">
      <c r="B821" s="6"/>
      <c r="F821" s="6"/>
    </row>
    <row r="822" spans="2:6" ht="12.75">
      <c r="B822" s="6"/>
      <c r="F822" s="6"/>
    </row>
    <row r="823" spans="2:6" ht="12.75">
      <c r="B823" s="6"/>
      <c r="F823" s="6"/>
    </row>
    <row r="824" spans="2:6" ht="12.75">
      <c r="B824" s="6"/>
      <c r="F824" s="6"/>
    </row>
    <row r="825" spans="2:6" ht="12.75">
      <c r="B825" s="6"/>
      <c r="F825" s="6"/>
    </row>
    <row r="826" spans="2:6" ht="12.75">
      <c r="B826" s="6"/>
      <c r="F826" s="6"/>
    </row>
    <row r="827" spans="2:6" ht="12.75">
      <c r="B827" s="6"/>
      <c r="F827" s="6"/>
    </row>
    <row r="828" spans="2:6" ht="12.75">
      <c r="B828" s="6"/>
      <c r="F828" s="6"/>
    </row>
    <row r="829" spans="2:6" ht="12.75">
      <c r="B829" s="6"/>
      <c r="F829" s="6"/>
    </row>
    <row r="830" spans="2:6" ht="12.75">
      <c r="B830" s="6"/>
      <c r="F830" s="6"/>
    </row>
    <row r="831" spans="2:6" ht="12.75">
      <c r="B831" s="6"/>
      <c r="F831" s="6"/>
    </row>
    <row r="832" spans="2:6" ht="12.75">
      <c r="B832" s="6"/>
      <c r="F832" s="6"/>
    </row>
    <row r="833" spans="2:6" ht="12.75">
      <c r="B833" s="6"/>
      <c r="F833" s="6"/>
    </row>
    <row r="834" spans="2:6" ht="12.75">
      <c r="B834" s="6"/>
      <c r="F834" s="6"/>
    </row>
    <row r="835" spans="2:6" ht="12.75">
      <c r="B835" s="6"/>
      <c r="F835" s="6"/>
    </row>
    <row r="836" spans="2:6" ht="12.75">
      <c r="B836" s="6"/>
      <c r="F836" s="6"/>
    </row>
    <row r="837" spans="2:6" ht="12.75">
      <c r="B837" s="6"/>
      <c r="F837" s="6"/>
    </row>
    <row r="838" spans="2:6" ht="12.75">
      <c r="B838" s="6"/>
      <c r="F838" s="6"/>
    </row>
    <row r="839" spans="2:6" ht="12.75">
      <c r="B839" s="6"/>
      <c r="F839" s="6"/>
    </row>
    <row r="840" spans="2:6" ht="12.75">
      <c r="B840" s="6"/>
      <c r="F840" s="6"/>
    </row>
    <row r="841" spans="2:6" ht="12.75">
      <c r="B841" s="6"/>
      <c r="F841" s="6"/>
    </row>
    <row r="842" spans="2:6" ht="12.75">
      <c r="B842" s="6"/>
      <c r="F842" s="6"/>
    </row>
    <row r="843" spans="2:6" ht="12.75">
      <c r="B843" s="6"/>
      <c r="F843" s="6"/>
    </row>
  </sheetData>
  <sheetProtection/>
  <hyperlinks>
    <hyperlink ref="P12" r:id="rId1" display="http://www.bav-astro.de/sfs/BAVM_link.php?BAVMnr=238"/>
    <hyperlink ref="P13" r:id="rId2" display="http://www.bav-astro.de/sfs/BAVM_link.php?BAVMnr=23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2022-11-14T05:05:12Z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