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<sst xmlns="http://schemas.openxmlformats.org/spreadsheetml/2006/main" count="54" uniqueCount="49">
  <si>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</si>
  <si>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</si>
  <si>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</si>
  <si>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</si>
  <si>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</si>
  <si>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</si>
  <si>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</si>
  <si>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</si>
  <si>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</si>
  <si>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</si>
  <si>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</si>
  <si>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</si>
  <si>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</si>
  <si>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</si>
  <si>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</si>
  <si>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</si>
  <si>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</si>
  <si>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</si>
  <si>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</si>
  <si>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</si>
  <si>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</si>
  <si>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</si>
  <si>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</si>
  <si>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</si>
  <si>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</si>
  <si>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</si>
  <si>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</si>
  <si>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</si>
  <si>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</si>
  <si>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</si>
  <si>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</si>
  <si>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</si>
  <si>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</si>
  <si>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</si>
  <si>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</si>
  <si>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</si>
  <si>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</si>
  <si>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</si>
  <si>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</si>
  <si>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</si>
  <si>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</si>
  <si>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FI Del</t>
  </si>
  <si>
    <t>FI Del / GSC na</t>
  </si>
  <si>
    <t>EB/KW:</t>
  </si>
  <si>
    <t>Kreiner</t>
  </si>
  <si>
    <t>J.M. Kreiner, 2004, Acta Astronomica, vol. 54, pp 207-210.</t>
  </si>
  <si>
    <t>OEJV 0094</t>
  </si>
  <si>
    <t>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</si>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</sst>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Fill="1" applyBorder="1" applyAlignment="1">
      <alignment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 Del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4044699"/>
        <c:axId val="15075700"/>
      </c:scatterChart>
      <c:valAx>
        <c:axId val="2404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5700"/>
        <c:crosses val="autoZero"/>
        <c:crossBetween val="midCat"/>
        <c:dispUnits/>
      </c:valAx>
      <c:valAx>
        <c:axId val="150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6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225"/>
          <c:y val="0.93375"/>
          <c:w val="0.79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42</v>
      </c>
      <c r="E1" s="30" t="s">
        <v>41</v>
      </c>
      <c r="F1" t="s">
        <v>13</v>
      </c>
    </row>
    <row r="2" spans="1:5" ht="12.75">
      <c r="A2" t="s">
        <v>23</v>
      </c>
      <c r="B2" t="s">
        <v>43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29845.531</v>
      </c>
      <c r="D4" s="9">
        <v>0.415928</v>
      </c>
    </row>
    <row r="6" spans="1:4" ht="12.75">
      <c r="A6" s="5" t="s">
        <v>1</v>
      </c>
      <c r="D6" s="32" t="s">
        <v>45</v>
      </c>
    </row>
    <row r="7" spans="1:4" ht="12.75">
      <c r="A7" t="s">
        <v>2</v>
      </c>
      <c r="C7" s="10">
        <v>52500.3</v>
      </c>
      <c r="D7" s="31" t="s">
        <v>44</v>
      </c>
    </row>
    <row r="8" spans="1:4" ht="12.75">
      <c r="A8" t="s">
        <v>3</v>
      </c>
      <c r="C8" s="10">
        <v>0.4159281</v>
      </c>
      <c r="D8" s="31" t="s">
        <v>44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-0.0005670202750865684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-6.18483830429094E-08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59897.75925011574</v>
      </c>
    </row>
    <row r="15" spans="1:5" ht="12.75">
      <c r="A15" s="14" t="s">
        <v>17</v>
      </c>
      <c r="B15" s="12"/>
      <c r="C15" s="15">
        <f>(C7+C11)+(C8+C12)*INT(MAX(F21:F3533))</f>
        <v>54736.328566082826</v>
      </c>
      <c r="D15" s="16" t="s">
        <v>39</v>
      </c>
      <c r="E15" s="17">
        <f>ROUND(2*(E14-$C$7)/$C$8,0)/2+E13</f>
        <v>17786.5</v>
      </c>
    </row>
    <row r="16" spans="1:5" ht="12.75">
      <c r="A16" s="18" t="s">
        <v>4</v>
      </c>
      <c r="B16" s="12"/>
      <c r="C16" s="19">
        <f>+C8+C12</f>
        <v>0.415928038151617</v>
      </c>
      <c r="D16" s="16" t="s">
        <v>32</v>
      </c>
      <c r="E16" s="26">
        <f>ROUND(2*(E14-$C$15)/$C$16,0)/2+E13</f>
        <v>12410.5</v>
      </c>
    </row>
    <row r="17" spans="1:5" ht="13.5" thickBot="1">
      <c r="A17" s="16" t="s">
        <v>28</v>
      </c>
      <c r="B17" s="12"/>
      <c r="C17" s="12">
        <f>COUNT(C21:C2191)</f>
        <v>3</v>
      </c>
      <c r="D17" s="16" t="s">
        <v>33</v>
      </c>
      <c r="E17" s="20">
        <f>+$C$15+$C$16*E16-15018.5-$C$9/24</f>
        <v>44880.099316896805</v>
      </c>
    </row>
    <row r="18" spans="1:5" ht="14.25" thickBot="1" thickTop="1">
      <c r="A18" s="18" t="s">
        <v>5</v>
      </c>
      <c r="B18" s="12"/>
      <c r="C18" s="21">
        <f>+C15</f>
        <v>54736.328566082826</v>
      </c>
      <c r="D18" s="22">
        <f>+C16</f>
        <v>0.415928038151617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36</v>
      </c>
      <c r="I20" s="7" t="s">
        <v>44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37</v>
      </c>
    </row>
    <row r="21" spans="1:17" ht="12.75">
      <c r="A21" s="31" t="s">
        <v>40</v>
      </c>
      <c r="C21" s="10">
        <v>29845.531</v>
      </c>
      <c r="D21" s="10" t="s">
        <v>13</v>
      </c>
      <c r="E21">
        <f>+(C21-C$7)/C$8</f>
        <v>-54467.993386356924</v>
      </c>
      <c r="F21">
        <f>ROUND(2*E21,0)/2</f>
        <v>-54468</v>
      </c>
      <c r="G21">
        <f>+C21-(C$7+F21*C$8)</f>
        <v>0.002750799998466391</v>
      </c>
      <c r="H21">
        <f>+G21</f>
        <v>0.002750799998466391</v>
      </c>
      <c r="O21">
        <f>+C$11+C$12*$F21</f>
        <v>0.002801737452494621</v>
      </c>
      <c r="Q21" s="2">
        <f>+C21-15018.5</f>
        <v>14827.030999999999</v>
      </c>
    </row>
    <row r="22" spans="1:17" ht="12.75">
      <c r="A22" t="s">
        <v>44</v>
      </c>
      <c r="C22" s="35">
        <v>52500.3</v>
      </c>
      <c r="D22" s="10"/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-0.0005670202750865684</v>
      </c>
      <c r="Q22" s="2">
        <f>+C22-15018.5</f>
        <v>37481.8</v>
      </c>
    </row>
    <row r="23" spans="1:17" ht="12.75">
      <c r="A23" s="33" t="s">
        <v>46</v>
      </c>
      <c r="B23" s="34" t="s">
        <v>47</v>
      </c>
      <c r="C23" s="33">
        <v>54736.32805</v>
      </c>
      <c r="D23" s="33">
        <v>0.0006</v>
      </c>
      <c r="E23">
        <f>+(C23-C$7)/C$8</f>
        <v>5375.996596527124</v>
      </c>
      <c r="F23">
        <f>ROUND(2*E23,0)/2</f>
        <v>5376</v>
      </c>
      <c r="G23">
        <f>+C23-(C$7+F23*C$8)</f>
        <v>-0.001415600003383588</v>
      </c>
      <c r="J23">
        <f>+G23</f>
        <v>-0.001415600003383588</v>
      </c>
      <c r="O23">
        <f>+C$11+C$12*$F23</f>
        <v>-0.0008995171823252494</v>
      </c>
      <c r="Q23" s="2">
        <f>+C23-15018.5</f>
        <v>39717.82805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2022-11-14T05:13:19Z</dcterms:modified>
  <cp:category/>
  <cp:version/>
  <cp:contentType/>
  <cp:contentStatus/>
</cp:coreProperties>
</file>