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2760" windowWidth="7770" windowHeight="133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<sst xmlns="http://schemas.openxmlformats.org/spreadsheetml/2006/main" count="47" uniqueCount="44">
  <si>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</si>
  <si>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</si>
  <si>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</si>
  <si>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</si>
  <si>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</si>
  <si>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</si>
  <si>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</si>
  <si>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</si>
  <si>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</si>
  <si>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</si>
  <si>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</si>
  <si>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</si>
  <si>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</si>
  <si>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</si>
  <si>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</si>
  <si>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</si>
  <si>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</si>
  <si>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</si>
  <si>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</si>
  <si>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</si>
  <si>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</si>
  <si>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</si>
  <si>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</si>
  <si>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</si>
  <si>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</si>
  <si>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</si>
  <si>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</si>
  <si>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</si>
  <si>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</si>
  <si>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</si>
  <si>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</si>
  <si>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IBVS</t>
  </si>
  <si>
    <t>EW/KW</t>
  </si>
  <si>
    <t>IBVS 5690</t>
  </si>
  <si>
    <t>I</t>
  </si>
  <si>
    <t>II</t>
  </si>
  <si>
    <t xml:space="preserve">FR Del / GSC 1098-0472               </t>
  </si>
  <si>
    <t>Add cycle</t>
  </si>
  <si>
    <t>JD today</t>
  </si>
  <si>
    <t>Old Cycle</t>
  </si>
  <si>
    <t>New Cycle</t>
  </si>
  <si>
    <t>Next ToM</t>
  </si>
  <si>
    <t>Local time</t>
  </si>
  <si>
    <t>My time zone &gt;&gt;&gt;&gt;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</si>
</sst>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 Del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3593049"/>
        <c:axId val="35466530"/>
      </c:scatterChart>
      <c:valAx>
        <c:axId val="63593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6530"/>
        <c:crosses val="autoZero"/>
        <c:crossBetween val="midCat"/>
        <c:dispUnits/>
      </c:valAx>
      <c:valAx>
        <c:axId val="35466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30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2975"/>
          <c:w val="0.734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114300</xdr:rowOff>
    </xdr:from>
    <xdr:to>
      <xdr:col>16</xdr:col>
      <xdr:colOff>400050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486275" y="11430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F6" sqref="F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36</v>
      </c>
      <c r="B1" s="1"/>
    </row>
    <row r="2" spans="1:2" ht="12.75">
      <c r="A2" t="s">
        <v>26</v>
      </c>
      <c r="B2" t="s">
        <v>32</v>
      </c>
    </row>
    <row r="4" spans="1:4" ht="12.75">
      <c r="A4" s="8" t="s">
        <v>0</v>
      </c>
      <c r="B4" s="8"/>
      <c r="C4" s="3">
        <v>29846.473</v>
      </c>
      <c r="D4" s="4">
        <v>0.3497476</v>
      </c>
    </row>
    <row r="5" spans="1:3" ht="12.75">
      <c r="A5" s="24" t="s">
        <v>43</v>
      </c>
      <c r="C5" s="25">
        <v>-9.5</v>
      </c>
    </row>
    <row r="6" spans="1:2" ht="12.75">
      <c r="A6" s="8" t="s">
        <v>1</v>
      </c>
      <c r="B6" s="8"/>
    </row>
    <row r="7" spans="1:3" ht="12.75">
      <c r="A7" t="s">
        <v>2</v>
      </c>
      <c r="C7" s="11">
        <v>53275.6673</v>
      </c>
    </row>
    <row r="8" spans="1:3" ht="12.75">
      <c r="A8" t="s">
        <v>3</v>
      </c>
      <c r="C8" s="12">
        <v>0.349746844</v>
      </c>
    </row>
    <row r="9" ht="12.75">
      <c r="C9" s="12"/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INTERCEPT(G21:G996,F21:F996)</f>
        <v>-0.0029946076074878667</v>
      </c>
      <c r="D11" s="6"/>
    </row>
    <row r="12" spans="1:6" ht="12.75">
      <c r="A12" t="s">
        <v>17</v>
      </c>
      <c r="C12">
        <f>SLOPE(G21:G996,F21:F996)</f>
        <v>-4.1555485671212836E-10</v>
      </c>
      <c r="D12" s="6"/>
      <c r="E12" s="17" t="s">
        <v>37</v>
      </c>
      <c r="F12" s="18">
        <v>1</v>
      </c>
    </row>
    <row r="13" spans="1:6" ht="12.75">
      <c r="A13" t="s">
        <v>20</v>
      </c>
      <c r="C13" s="6" t="s">
        <v>14</v>
      </c>
      <c r="D13" s="6"/>
      <c r="E13" s="17" t="s">
        <v>38</v>
      </c>
      <c r="F13" s="19">
        <f ca="1">NOW()+15018.5+$C$5/24</f>
        <v>59897.76003240741</v>
      </c>
    </row>
    <row r="14" spans="1:6" ht="12.75">
      <c r="A14" t="s">
        <v>25</v>
      </c>
      <c r="E14" s="17" t="s">
        <v>39</v>
      </c>
      <c r="F14" s="20">
        <f>ROUND(2*(F13-$C$7)/$C$8,0)/2+F12</f>
        <v>18935</v>
      </c>
    </row>
    <row r="15" spans="1:6" ht="12.75">
      <c r="A15" s="5" t="s">
        <v>18</v>
      </c>
      <c r="B15" s="5"/>
      <c r="C15" s="15">
        <f>(C7+C11)+(C8+C12)*INT(MAX(F21:F3533))</f>
        <v>53279.51152067182</v>
      </c>
      <c r="D15">
        <f>MAX(C21:C47)</f>
        <v>53279.6834</v>
      </c>
      <c r="E15" s="17" t="s">
        <v>40</v>
      </c>
      <c r="F15" s="21">
        <f>ROUND(2*(F13-$C$15)/$C$16,0)/2+F12</f>
        <v>18924</v>
      </c>
    </row>
    <row r="16" spans="1:6" ht="12.75">
      <c r="A16" s="8" t="s">
        <v>4</v>
      </c>
      <c r="B16" s="8"/>
      <c r="C16" s="16">
        <f>+C8+C12</f>
        <v>0.34974684358444513</v>
      </c>
      <c r="D16">
        <f>+C$8+D$12+2*D$13*MAX(G21:G47)</f>
        <v>0.349746844</v>
      </c>
      <c r="E16" s="17" t="s">
        <v>41</v>
      </c>
      <c r="F16" s="22">
        <f>+$C$15+$C$16*F15-15018.5-$C$5/24</f>
        <v>44880.016621997194</v>
      </c>
    </row>
    <row r="17" ht="13.5" thickBot="1">
      <c r="F17" s="23" t="s">
        <v>42</v>
      </c>
    </row>
    <row r="18" spans="1:4" ht="12.75">
      <c r="A18" s="8" t="s">
        <v>5</v>
      </c>
      <c r="B18" s="8"/>
      <c r="C18" s="3">
        <f>+C15</f>
        <v>53279.51152067182</v>
      </c>
      <c r="D18" s="4">
        <f>+C16</f>
        <v>0.34974684358444513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B21" s="6"/>
      <c r="C21" s="11">
        <f>+C4</f>
        <v>29846.473</v>
      </c>
      <c r="D21" s="13" t="s">
        <v>14</v>
      </c>
      <c r="E21">
        <f>+(C21-C$7)/C$8</f>
        <v>-66989.00848409085</v>
      </c>
      <c r="F21">
        <f>ROUND(2*E21,0)/2</f>
        <v>-66989</v>
      </c>
      <c r="G21">
        <f>+C21-(C$7+F21*C$8)</f>
        <v>-0.0029672839991690125</v>
      </c>
      <c r="H21">
        <f>+G21</f>
        <v>-0.0029672839991690125</v>
      </c>
      <c r="O21">
        <f>+C$11+C$12*$F21</f>
        <v>-0.0029667700031915777</v>
      </c>
      <c r="Q21" s="2">
        <f>+C21-15018.5</f>
        <v>14827.973000000002</v>
      </c>
    </row>
    <row r="22" spans="1:17" ht="12.75">
      <c r="A22" s="14" t="s">
        <v>33</v>
      </c>
      <c r="B22" s="6" t="s">
        <v>34</v>
      </c>
      <c r="C22" s="11">
        <v>53275.6673</v>
      </c>
      <c r="D22" s="13">
        <v>0.0006</v>
      </c>
      <c r="E22">
        <f>+(C22-C$7)/C$8</f>
        <v>0</v>
      </c>
      <c r="F22">
        <f>ROUND(2*E22,0)/2</f>
        <v>0</v>
      </c>
      <c r="G22">
        <f>+C22-(C$7+F22*C$8)</f>
        <v>0</v>
      </c>
      <c r="I22">
        <f>+G22</f>
        <v>0</v>
      </c>
      <c r="O22">
        <f>+C$11+C$12*$F22</f>
        <v>-0.0029946076074878667</v>
      </c>
      <c r="Q22" s="2">
        <f>+C22-15018.5</f>
        <v>38257.1673</v>
      </c>
    </row>
    <row r="23" spans="1:17" ht="12.75">
      <c r="A23" s="14" t="s">
        <v>33</v>
      </c>
      <c r="B23" s="6" t="s">
        <v>35</v>
      </c>
      <c r="C23" s="11">
        <v>53279.6834</v>
      </c>
      <c r="D23" s="13">
        <v>0.0012</v>
      </c>
      <c r="E23">
        <f>+(C23-C$7)/C$8</f>
        <v>11.482877026334892</v>
      </c>
      <c r="F23">
        <f>ROUND(2*E23,0)/2</f>
        <v>11.5</v>
      </c>
      <c r="G23">
        <f>+C23-(C$7+F23*C$8)</f>
        <v>-0.005988705997879151</v>
      </c>
      <c r="I23">
        <f>+G23</f>
        <v>-0.005988705997879151</v>
      </c>
      <c r="O23">
        <f>+C$11+C$12*$F23</f>
        <v>-0.002994612386368719</v>
      </c>
      <c r="Q23" s="2">
        <f>+C23-15018.5</f>
        <v>38261.1834</v>
      </c>
    </row>
    <row r="24" spans="4:17" ht="12.75">
      <c r="D24" s="6"/>
      <c r="Q24" s="2"/>
    </row>
    <row r="25" spans="4:17" ht="12.75">
      <c r="D25" s="6"/>
      <c r="Q25" s="2"/>
    </row>
    <row r="26" spans="4:17" ht="12.75">
      <c r="D26" s="6"/>
      <c r="Q26" s="2"/>
    </row>
    <row r="27" spans="4:17" ht="12.75">
      <c r="D27" s="6"/>
      <c r="Q27" s="2"/>
    </row>
    <row r="28" spans="4:17" ht="12.75">
      <c r="D28" s="6"/>
      <c r="Q28" s="2"/>
    </row>
    <row r="29" spans="4:17" ht="12.75">
      <c r="D29" s="6"/>
      <c r="Q29" s="2"/>
    </row>
    <row r="30" spans="4:17" ht="12.75">
      <c r="D30" s="6"/>
      <c r="Q30" s="2"/>
    </row>
    <row r="31" spans="4:17" ht="12.75">
      <c r="D31" s="6"/>
      <c r="Q31" s="2"/>
    </row>
    <row r="32" spans="4:17" ht="12.75">
      <c r="D32" s="6"/>
      <c r="Q32" s="2"/>
    </row>
    <row r="33" spans="4:17" ht="12.75">
      <c r="D33" s="6"/>
      <c r="Q33" s="2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2022-11-14T05:14:59Z</dcterms:modified>
  <cp:category/>
  <cp:version/>
  <cp:contentType/>
  <cp:contentStatus/>
</cp:coreProperties>
</file>