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640" windowHeight="134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<sst xmlns="http://schemas.openxmlformats.org/spreadsheetml/2006/main" count="215" uniqueCount="116">
  <si>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</si>
  <si>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</si>
  <si>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</si>
  <si>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</si>
  <si>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</si>
  <si>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</si>
  <si>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</si>
  <si>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</si>
  <si>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</si>
  <si>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</si>
  <si>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</si>
  <si>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</si>
  <si>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</si>
  <si>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</si>
  <si>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</si>
  <si>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</si>
  <si>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</si>
  <si>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</si>
  <si>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</si>
  <si>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</si>
  <si>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</si>
  <si>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</si>
  <si>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</si>
  <si>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</si>
  <si>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</si>
  <si>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</si>
  <si>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</si>
  <si>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</si>
  <si>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</si>
  <si>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</si>
  <si>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</si>
  <si>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</si>
  <si>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</si>
  <si>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</si>
  <si>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</si>
  <si>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</si>
  <si>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</si>
  <si>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</si>
  <si>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</si>
  <si>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V0338 Dra / GSC 4182-1259</t>
  </si>
  <si>
    <t>EW</t>
  </si>
  <si>
    <t>IBVS 6029</t>
  </si>
  <si>
    <t>I</t>
  </si>
  <si>
    <t>II</t>
  </si>
  <si>
    <t>IBVS 6048</t>
  </si>
  <si>
    <t>IBVS 6070</t>
  </si>
  <si>
    <t>OEJV 0160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</si>
  <si>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</si>
  <si>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</si>
  <si>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</si>
  <si>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</si>
  <si>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</si>
  <si>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</si>
  <si>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</si>
  <si>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</si>
  <si>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</si>
  <si>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</si>
  <si>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</si>
  <si>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</si>
  <si>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2456007.3877 </t>
  </si>
  <si>
    <t> 20.03.2012 21:18 </t>
  </si>
  <si>
    <t> -0.0271 </t>
  </si>
  <si>
    <t>C </t>
  </si>
  <si>
    <t>-I</t>
  </si>
  <si>
    <t> F.Agerer </t>
  </si>
  <si>
    <t>BAVM 228 </t>
  </si>
  <si>
    <t>2456007.5056 </t>
  </si>
  <si>
    <t> 21.03.2012 00:08 </t>
  </si>
  <si>
    <t>19896</t>
  </si>
  <si>
    <t> -0.0268 </t>
  </si>
  <si>
    <t>2456007.6219 </t>
  </si>
  <si>
    <t> 21.03.2012 02:55 </t>
  </si>
  <si>
    <t>19896.5</t>
  </si>
  <si>
    <t> -0.0281 </t>
  </si>
  <si>
    <t>2456033.8434 </t>
  </si>
  <si>
    <t> 16.04.2012 08:14 </t>
  </si>
  <si>
    <t>20008</t>
  </si>
  <si>
    <t> -0.0258 </t>
  </si>
  <si>
    <t> R.Diethelm </t>
  </si>
  <si>
    <t>IBVS 6029 </t>
  </si>
  <si>
    <t>2456033.9595 </t>
  </si>
  <si>
    <t> 16.04.2012 11:01 </t>
  </si>
  <si>
    <t>20008.5</t>
  </si>
  <si>
    <t> -0.0273 </t>
  </si>
  <si>
    <t>2456062.4120 </t>
  </si>
  <si>
    <t> 14.05.2012 21:53 </t>
  </si>
  <si>
    <t>20129.5</t>
  </si>
  <si>
    <t> -0.0279 </t>
  </si>
  <si>
    <t>BAVM 231 </t>
  </si>
  <si>
    <t>2456062.5297 </t>
  </si>
  <si>
    <t> 15.05.2012 00:42 </t>
  </si>
  <si>
    <t>20130</t>
  </si>
  <si>
    <t> -0.0278 </t>
  </si>
  <si>
    <t>2456421.36489 </t>
  </si>
  <si>
    <t> 08.05.2013 20:45 </t>
  </si>
  <si>
    <t>21656</t>
  </si>
  <si>
    <t> -0.03151 </t>
  </si>
  <si>
    <t> M.Vraš?ak </t>
  </si>
  <si>
    <t>OEJV 0160 </t>
  </si>
  <si>
    <t>2456421.36497 </t>
  </si>
  <si>
    <t> -0.03143 </t>
  </si>
  <si>
    <t>2456421.48209 </t>
  </si>
  <si>
    <t> 08.05.2013 23:34 </t>
  </si>
  <si>
    <t>21656.5</t>
  </si>
  <si>
    <t> -0.03188 </t>
  </si>
  <si>
    <t>2456421.48225 </t>
  </si>
  <si>
    <t> -0.03172 </t>
  </si>
  <si>
    <t>R</t>
  </si>
  <si>
    <t>2456421.4823 </t>
  </si>
  <si>
    <t> -0.0317 </t>
  </si>
  <si>
    <t>2456771.5005 </t>
  </si>
  <si>
    <t> 24.04.2014 00:00 </t>
  </si>
  <si>
    <t>23145</t>
  </si>
  <si>
    <t> -0.0342 </t>
  </si>
  <si>
    <t>BAVM 238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</si>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</sst>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5" fillId="24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V0338 Dra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025"/>
          <c:w val="0.92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6461641"/>
        <c:axId val="15501586"/>
      </c:scatterChart>
      <c:valAx>
        <c:axId val="46461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crossBetween val="midCat"/>
        <c:dispUnits/>
      </c:valAx>
      <c:valAx>
        <c:axId val="1550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934"/>
          <c:w val="0.550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20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8305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28" TargetMode="External" /><Relationship Id="rId2" Type="http://schemas.openxmlformats.org/officeDocument/2006/relationships/hyperlink" Target="http://www.bav-astro.de/sfs/BAVM_link.php?BAVMnr=228" TargetMode="External" /><Relationship Id="rId3" Type="http://schemas.openxmlformats.org/officeDocument/2006/relationships/hyperlink" Target="http://www.bav-astro.de/sfs/BAVM_link.php?BAVMnr=228" TargetMode="External" /><Relationship Id="rId4" Type="http://schemas.openxmlformats.org/officeDocument/2006/relationships/hyperlink" Target="http://www.konkoly.hu/cgi-bin/IBVS?6029" TargetMode="External" /><Relationship Id="rId5" Type="http://schemas.openxmlformats.org/officeDocument/2006/relationships/hyperlink" Target="http://www.konkoly.hu/cgi-bin/IBVS?6029" TargetMode="External" /><Relationship Id="rId6" Type="http://schemas.openxmlformats.org/officeDocument/2006/relationships/hyperlink" Target="http://www.bav-astro.de/sfs/BAVM_link.php?BAVMnr=231" TargetMode="External" /><Relationship Id="rId7" Type="http://schemas.openxmlformats.org/officeDocument/2006/relationships/hyperlink" Target="http://www.bav-astro.de/sfs/BAVM_link.php?BAVMnr=231" TargetMode="External" /><Relationship Id="rId8" Type="http://schemas.openxmlformats.org/officeDocument/2006/relationships/hyperlink" Target="http://var.astro.cz/oejv/issues/oejv0160.pdf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ar.astro.cz/oejv/issues/oejv0160.pdf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www.bav-astro.de/sfs/BAVM_link.php?BAVMnr=238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39</v>
      </c>
    </row>
    <row r="2" spans="1:4" ht="12.75">
      <c r="A2" t="s">
        <v>23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51328.988</v>
      </c>
      <c r="D7" s="29" t="s">
        <v>38</v>
      </c>
    </row>
    <row r="8" spans="1:4" ht="12.75">
      <c r="A8" t="s">
        <v>3</v>
      </c>
      <c r="C8" s="8">
        <v>0.23515</v>
      </c>
      <c r="D8" s="29" t="s">
        <v>38</v>
      </c>
    </row>
    <row r="9" spans="1:4" ht="12.75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0.018826951722548717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-2.3148405227379784E-06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57596.39807950727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0.23514768515947726</v>
      </c>
      <c r="E16" s="14" t="s">
        <v>30</v>
      </c>
      <c r="F16" s="15">
        <f ca="1">NOW()+15018.5+$C$5/24</f>
        <v>59897.80852291666</v>
      </c>
    </row>
    <row r="17" spans="1:6" ht="13.5" thickBot="1">
      <c r="A17" s="14" t="s">
        <v>27</v>
      </c>
      <c r="B17" s="10"/>
      <c r="C17" s="10">
        <f>COUNT(C21:C2191)</f>
        <v>20</v>
      </c>
      <c r="E17" s="14" t="s">
        <v>35</v>
      </c>
      <c r="F17" s="15">
        <f>ROUND(2*(F16-$C$7)/$C$8,0)/2+F15</f>
        <v>36441</v>
      </c>
    </row>
    <row r="18" spans="1:6" ht="14.25" thickBot="1" thickTop="1">
      <c r="A18" s="16" t="s">
        <v>5</v>
      </c>
      <c r="B18" s="10"/>
      <c r="C18" s="19">
        <f>+C15</f>
        <v>57596.39807950727</v>
      </c>
      <c r="D18" s="20">
        <f>+C16</f>
        <v>0.23514768515947726</v>
      </c>
      <c r="E18" s="14" t="s">
        <v>36</v>
      </c>
      <c r="F18" s="23">
        <f>ROUND(2*(F16-$C$15)/$C$16,0)/2+F15</f>
        <v>9788</v>
      </c>
    </row>
    <row r="19" spans="5:6" ht="13.5" thickTop="1">
      <c r="E19" s="14" t="s">
        <v>31</v>
      </c>
      <c r="F19" s="18">
        <f>+$C$15+$C$16*F18-15018.5-$C$5/24</f>
        <v>44879.91945518157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55</v>
      </c>
      <c r="I20" s="7" t="s">
        <v>58</v>
      </c>
      <c r="J20" s="7" t="s">
        <v>52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"/>
      <c r="S20" s="4"/>
      <c r="T20" s="4"/>
      <c r="U20" s="26" t="s">
        <v>33</v>
      </c>
    </row>
    <row r="21" spans="1:20" ht="12.75">
      <c r="A21" s="30" t="s">
        <v>38</v>
      </c>
      <c r="B21" s="30"/>
      <c r="C21" s="31">
        <f>C7</f>
        <v>51328.988</v>
      </c>
      <c r="D21" s="31" t="s">
        <v>13</v>
      </c>
      <c r="E21">
        <f aca="true" t="shared" si="0" ref="E21:E28">+(C21-C$7)/C$8</f>
        <v>0</v>
      </c>
      <c r="F21">
        <f aca="true" t="shared" si="1" ref="F21:F40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0.018826951722548717</v>
      </c>
      <c r="Q21" s="2">
        <f aca="true" t="shared" si="4" ref="Q21:Q28">+C21-15018.5</f>
        <v>36310.488</v>
      </c>
      <c r="R21" s="2"/>
      <c r="S21" s="2"/>
      <c r="T21" s="2"/>
    </row>
    <row r="22" spans="1:20" ht="12.75">
      <c r="A22" s="47" t="s">
        <v>44</v>
      </c>
      <c r="B22" s="32" t="s">
        <v>43</v>
      </c>
      <c r="C22" s="31">
        <v>56007.3877</v>
      </c>
      <c r="D22" s="31">
        <v>0.0004</v>
      </c>
      <c r="E22" s="30">
        <f t="shared" si="0"/>
        <v>19895.384648096966</v>
      </c>
      <c r="F22">
        <f t="shared" si="1"/>
        <v>19895.5</v>
      </c>
      <c r="G22">
        <f t="shared" si="2"/>
        <v>-0.02712500000052387</v>
      </c>
      <c r="J22">
        <f>+G22</f>
        <v>-0.02712500000052387</v>
      </c>
      <c r="O22">
        <f t="shared" si="3"/>
        <v>-0.027227957897584733</v>
      </c>
      <c r="Q22" s="2">
        <f t="shared" si="4"/>
        <v>40988.8877</v>
      </c>
      <c r="R22" s="2"/>
      <c r="S22" s="2"/>
      <c r="T22" s="2"/>
    </row>
    <row r="23" spans="1:20" ht="12.75">
      <c r="A23" s="47" t="s">
        <v>44</v>
      </c>
      <c r="B23" s="32" t="s">
        <v>42</v>
      </c>
      <c r="C23" s="31">
        <v>56007.5056</v>
      </c>
      <c r="D23" s="31">
        <v>0.0012</v>
      </c>
      <c r="E23" s="30">
        <f t="shared" si="0"/>
        <v>19895.88603019349</v>
      </c>
      <c r="F23">
        <f t="shared" si="1"/>
        <v>19896</v>
      </c>
      <c r="G23">
        <f t="shared" si="2"/>
        <v>-0.026799999999639113</v>
      </c>
      <c r="J23">
        <f>+G23</f>
        <v>-0.026799999999639113</v>
      </c>
      <c r="O23">
        <f t="shared" si="3"/>
        <v>-0.027229115317846102</v>
      </c>
      <c r="Q23" s="2">
        <f t="shared" si="4"/>
        <v>40989.0056</v>
      </c>
      <c r="R23" s="2"/>
      <c r="S23" s="2"/>
      <c r="T23" s="2"/>
    </row>
    <row r="24" spans="1:20" ht="12.75">
      <c r="A24" s="47" t="s">
        <v>44</v>
      </c>
      <c r="B24" s="32" t="s">
        <v>43</v>
      </c>
      <c r="C24" s="31">
        <v>56007.6219</v>
      </c>
      <c r="D24" s="31">
        <v>0.0002</v>
      </c>
      <c r="E24" s="30">
        <f t="shared" si="0"/>
        <v>19896.38060812248</v>
      </c>
      <c r="F24">
        <f t="shared" si="1"/>
        <v>19896.5</v>
      </c>
      <c r="G24">
        <f t="shared" si="2"/>
        <v>-0.028075000001990702</v>
      </c>
      <c r="J24">
        <f>+G24</f>
        <v>-0.028075000001990702</v>
      </c>
      <c r="O24">
        <f t="shared" si="3"/>
        <v>-0.02723027273810747</v>
      </c>
      <c r="Q24" s="2">
        <f t="shared" si="4"/>
        <v>40989.1219</v>
      </c>
      <c r="R24" s="2"/>
      <c r="S24" s="2"/>
      <c r="T24" s="2"/>
    </row>
    <row r="25" spans="1:20" ht="12.75">
      <c r="A25" s="31" t="s">
        <v>41</v>
      </c>
      <c r="B25" s="32" t="s">
        <v>42</v>
      </c>
      <c r="C25" s="31">
        <v>56033.8434</v>
      </c>
      <c r="D25" s="31">
        <v>0.0006</v>
      </c>
      <c r="E25" s="30">
        <f t="shared" si="0"/>
        <v>20007.890282798217</v>
      </c>
      <c r="F25">
        <f t="shared" si="1"/>
        <v>20008</v>
      </c>
      <c r="G25">
        <f t="shared" si="2"/>
        <v>-0.025800000003073364</v>
      </c>
      <c r="K25">
        <f>+G25</f>
        <v>-0.025800000003073364</v>
      </c>
      <c r="O25">
        <f t="shared" si="3"/>
        <v>-0.027488377456392758</v>
      </c>
      <c r="Q25" s="2">
        <f t="shared" si="4"/>
        <v>41015.3434</v>
      </c>
      <c r="R25" s="2"/>
      <c r="S25" s="2"/>
      <c r="T25" s="2"/>
    </row>
    <row r="26" spans="1:20" ht="12.75">
      <c r="A26" s="31" t="s">
        <v>41</v>
      </c>
      <c r="B26" s="32" t="s">
        <v>43</v>
      </c>
      <c r="C26" s="31">
        <v>56033.9595</v>
      </c>
      <c r="D26" s="31">
        <v>0.0018</v>
      </c>
      <c r="E26" s="30">
        <f t="shared" si="0"/>
        <v>20008.38401020625</v>
      </c>
      <c r="F26">
        <f t="shared" si="1"/>
        <v>20008.5</v>
      </c>
      <c r="G26">
        <f t="shared" si="2"/>
        <v>-0.02727500000037253</v>
      </c>
      <c r="K26">
        <f>+G26</f>
        <v>-0.02727500000037253</v>
      </c>
      <c r="O26">
        <f t="shared" si="3"/>
        <v>-0.027489534876654127</v>
      </c>
      <c r="Q26" s="2">
        <f t="shared" si="4"/>
        <v>41015.4595</v>
      </c>
      <c r="R26" s="2"/>
      <c r="S26" s="2"/>
      <c r="T26" s="2"/>
    </row>
    <row r="27" spans="1:20" ht="12.75">
      <c r="A27" s="47" t="s">
        <v>45</v>
      </c>
      <c r="B27" s="32" t="s">
        <v>43</v>
      </c>
      <c r="C27" s="31">
        <v>56062.412</v>
      </c>
      <c r="D27" s="31">
        <v>0.0004</v>
      </c>
      <c r="E27" s="30">
        <f t="shared" si="0"/>
        <v>20129.381246013178</v>
      </c>
      <c r="F27">
        <f t="shared" si="1"/>
        <v>20129.5</v>
      </c>
      <c r="G27">
        <f t="shared" si="2"/>
        <v>-0.027925000002142042</v>
      </c>
      <c r="J27">
        <f>+G27</f>
        <v>-0.027925000002142042</v>
      </c>
      <c r="O27">
        <f t="shared" si="3"/>
        <v>-0.02776963057990542</v>
      </c>
      <c r="Q27" s="2">
        <f t="shared" si="4"/>
        <v>41043.912</v>
      </c>
      <c r="R27" s="2"/>
      <c r="S27" s="2"/>
      <c r="T27" s="2"/>
    </row>
    <row r="28" spans="1:20" ht="12.75">
      <c r="A28" s="47" t="s">
        <v>45</v>
      </c>
      <c r="B28" s="32" t="s">
        <v>42</v>
      </c>
      <c r="C28" s="31">
        <v>56062.5297</v>
      </c>
      <c r="D28" s="31">
        <v>0.0006</v>
      </c>
      <c r="E28" s="30">
        <f t="shared" si="0"/>
        <v>20129.88177758878</v>
      </c>
      <c r="F28">
        <f t="shared" si="1"/>
        <v>20130</v>
      </c>
      <c r="G28">
        <f t="shared" si="2"/>
        <v>-0.02779999999620486</v>
      </c>
      <c r="J28">
        <f>+G28</f>
        <v>-0.02779999999620486</v>
      </c>
      <c r="O28">
        <f t="shared" si="3"/>
        <v>-0.027770788000166788</v>
      </c>
      <c r="Q28" s="2">
        <f t="shared" si="4"/>
        <v>41044.0297</v>
      </c>
      <c r="R28" s="2"/>
      <c r="S28" s="2"/>
      <c r="T28" s="2"/>
    </row>
    <row r="29" spans="1:20" ht="12.75">
      <c r="A29" s="47" t="s">
        <v>46</v>
      </c>
      <c r="B29" s="32" t="s">
        <v>42</v>
      </c>
      <c r="C29" s="31">
        <v>56421.36467</v>
      </c>
      <c r="D29" s="31">
        <v>0.0001</v>
      </c>
      <c r="E29" s="30">
        <f aca="true" t="shared" si="5" ref="E29:E40">+(C29-C$7)/C$8</f>
        <v>21655.865064852245</v>
      </c>
      <c r="F29">
        <f t="shared" si="1"/>
        <v>21656</v>
      </c>
      <c r="G29">
        <f aca="true" t="shared" si="6" ref="G29:G40">+C29-(C$7+F29*C$8)</f>
        <v>-0.03172999999515014</v>
      </c>
      <c r="K29">
        <f aca="true" t="shared" si="7" ref="K29:K34">+G29</f>
        <v>-0.03172999999515014</v>
      </c>
      <c r="O29">
        <f aca="true" t="shared" si="8" ref="O29:O40">+C$11+C$12*$F29</f>
        <v>-0.03130323463786494</v>
      </c>
      <c r="Q29" s="2">
        <f aca="true" t="shared" si="9" ref="Q29:Q40">+C29-15018.5</f>
        <v>41402.86467</v>
      </c>
      <c r="R29" s="2"/>
      <c r="S29" s="2"/>
      <c r="T29" s="2"/>
    </row>
    <row r="30" spans="1:20" ht="12.75">
      <c r="A30" s="47" t="s">
        <v>46</v>
      </c>
      <c r="B30" s="32" t="s">
        <v>42</v>
      </c>
      <c r="C30" s="31">
        <v>56421.36489</v>
      </c>
      <c r="D30" s="31">
        <v>0.0002</v>
      </c>
      <c r="E30" s="30">
        <f t="shared" si="5"/>
        <v>21655.86600042526</v>
      </c>
      <c r="F30">
        <f t="shared" si="1"/>
        <v>21656</v>
      </c>
      <c r="G30">
        <f t="shared" si="6"/>
        <v>-0.031510000000707805</v>
      </c>
      <c r="K30">
        <f t="shared" si="7"/>
        <v>-0.031510000000707805</v>
      </c>
      <c r="O30">
        <f t="shared" si="8"/>
        <v>-0.03130323463786494</v>
      </c>
      <c r="Q30" s="2">
        <f t="shared" si="9"/>
        <v>41402.86489</v>
      </c>
      <c r="R30" s="2"/>
      <c r="S30" s="2"/>
      <c r="T30" s="2"/>
    </row>
    <row r="31" spans="1:20" ht="12.75">
      <c r="A31" s="47" t="s">
        <v>46</v>
      </c>
      <c r="B31" s="32" t="s">
        <v>42</v>
      </c>
      <c r="C31" s="31">
        <v>56421.36497</v>
      </c>
      <c r="D31" s="31">
        <v>0.0001</v>
      </c>
      <c r="E31" s="30">
        <f t="shared" si="5"/>
        <v>21655.86634063366</v>
      </c>
      <c r="F31">
        <f t="shared" si="1"/>
        <v>21656</v>
      </c>
      <c r="G31">
        <f t="shared" si="6"/>
        <v>-0.03142999999545282</v>
      </c>
      <c r="K31">
        <f t="shared" si="7"/>
        <v>-0.03142999999545282</v>
      </c>
      <c r="O31">
        <f t="shared" si="8"/>
        <v>-0.03130323463786494</v>
      </c>
      <c r="Q31" s="2">
        <f t="shared" si="9"/>
        <v>41402.86497</v>
      </c>
      <c r="R31" s="2"/>
      <c r="S31" s="2"/>
      <c r="T31" s="2"/>
    </row>
    <row r="32" spans="1:20" ht="12.75">
      <c r="A32" s="47" t="s">
        <v>46</v>
      </c>
      <c r="B32" s="32" t="s">
        <v>43</v>
      </c>
      <c r="C32" s="31">
        <v>56421.48209</v>
      </c>
      <c r="D32" s="31">
        <v>0.0002</v>
      </c>
      <c r="E32" s="30">
        <f t="shared" si="5"/>
        <v>21656.364405698492</v>
      </c>
      <c r="F32">
        <f t="shared" si="1"/>
        <v>21656.5</v>
      </c>
      <c r="G32">
        <f t="shared" si="6"/>
        <v>-0.03188499999669148</v>
      </c>
      <c r="K32">
        <f t="shared" si="7"/>
        <v>-0.03188499999669148</v>
      </c>
      <c r="O32">
        <f t="shared" si="8"/>
        <v>-0.03130439205812631</v>
      </c>
      <c r="Q32" s="2">
        <f t="shared" si="9"/>
        <v>41402.98209</v>
      </c>
      <c r="R32" s="2"/>
      <c r="S32" s="2"/>
      <c r="T32" s="2"/>
    </row>
    <row r="33" spans="1:20" ht="12.75">
      <c r="A33" s="47" t="s">
        <v>46</v>
      </c>
      <c r="B33" s="32" t="s">
        <v>43</v>
      </c>
      <c r="C33" s="31">
        <v>56421.48225</v>
      </c>
      <c r="D33" s="31">
        <v>0.0001</v>
      </c>
      <c r="E33" s="30">
        <f t="shared" si="5"/>
        <v>21656.36508611526</v>
      </c>
      <c r="F33">
        <f t="shared" si="1"/>
        <v>21656.5</v>
      </c>
      <c r="G33">
        <f t="shared" si="6"/>
        <v>-0.03172499999345746</v>
      </c>
      <c r="K33">
        <f t="shared" si="7"/>
        <v>-0.03172499999345746</v>
      </c>
      <c r="O33">
        <f t="shared" si="8"/>
        <v>-0.03130439205812631</v>
      </c>
      <c r="Q33" s="2">
        <f t="shared" si="9"/>
        <v>41402.98225</v>
      </c>
      <c r="R33" s="2"/>
      <c r="S33" s="2"/>
      <c r="T33" s="2"/>
    </row>
    <row r="34" spans="1:20" ht="12.75">
      <c r="A34" s="47" t="s">
        <v>46</v>
      </c>
      <c r="B34" s="32" t="s">
        <v>43</v>
      </c>
      <c r="C34" s="31">
        <v>56421.4823</v>
      </c>
      <c r="D34" s="31">
        <v>0.0001</v>
      </c>
      <c r="E34" s="30">
        <f t="shared" si="5"/>
        <v>21656.365298745506</v>
      </c>
      <c r="F34">
        <f t="shared" si="1"/>
        <v>21656.5</v>
      </c>
      <c r="G34">
        <f t="shared" si="6"/>
        <v>-0.031674999991082586</v>
      </c>
      <c r="K34">
        <f t="shared" si="7"/>
        <v>-0.031674999991082586</v>
      </c>
      <c r="O34">
        <f t="shared" si="8"/>
        <v>-0.03130439205812631</v>
      </c>
      <c r="Q34" s="2">
        <f t="shared" si="9"/>
        <v>41402.9823</v>
      </c>
      <c r="R34" s="2"/>
      <c r="S34" s="2"/>
      <c r="T34" s="2"/>
    </row>
    <row r="35" spans="1:20" ht="12.75">
      <c r="A35" s="48" t="s">
        <v>47</v>
      </c>
      <c r="B35" s="49" t="s">
        <v>42</v>
      </c>
      <c r="C35" s="48">
        <v>56771.5005</v>
      </c>
      <c r="D35" s="48">
        <v>0.0063</v>
      </c>
      <c r="E35" s="30">
        <f t="shared" si="5"/>
        <v>23144.854348288347</v>
      </c>
      <c r="F35">
        <f t="shared" si="1"/>
        <v>23145</v>
      </c>
      <c r="G35">
        <f t="shared" si="6"/>
        <v>-0.0342499999969732</v>
      </c>
      <c r="J35">
        <f>+G35</f>
        <v>-0.0342499999969732</v>
      </c>
      <c r="O35">
        <f t="shared" si="8"/>
        <v>-0.034750032176221794</v>
      </c>
      <c r="Q35" s="2">
        <f t="shared" si="9"/>
        <v>41753.0005</v>
      </c>
      <c r="R35" s="2"/>
      <c r="S35" s="2"/>
      <c r="T35" s="2"/>
    </row>
    <row r="36" spans="1:17" ht="12.75">
      <c r="A36" s="50" t="s">
        <v>115</v>
      </c>
      <c r="B36" s="51" t="s">
        <v>42</v>
      </c>
      <c r="C36" s="52">
        <v>57207.4637</v>
      </c>
      <c r="D36" s="52">
        <v>0.0002</v>
      </c>
      <c r="E36" s="30">
        <f t="shared" si="5"/>
        <v>24998.833510525208</v>
      </c>
      <c r="F36">
        <f t="shared" si="1"/>
        <v>24999</v>
      </c>
      <c r="G36">
        <f t="shared" si="6"/>
        <v>-0.03914999999688007</v>
      </c>
      <c r="K36">
        <f>+G36</f>
        <v>-0.03914999999688007</v>
      </c>
      <c r="O36">
        <f t="shared" si="8"/>
        <v>-0.039041746505378006</v>
      </c>
      <c r="Q36" s="2">
        <f t="shared" si="9"/>
        <v>42188.9637</v>
      </c>
    </row>
    <row r="37" spans="1:17" ht="12.75">
      <c r="A37" s="50" t="s">
        <v>115</v>
      </c>
      <c r="B37" s="51" t="s">
        <v>43</v>
      </c>
      <c r="C37" s="52">
        <v>57210.40301</v>
      </c>
      <c r="D37" s="52">
        <v>0.0002</v>
      </c>
      <c r="E37" s="30">
        <f t="shared" si="5"/>
        <v>25011.333234105907</v>
      </c>
      <c r="F37">
        <f t="shared" si="1"/>
        <v>25011.5</v>
      </c>
      <c r="G37">
        <f t="shared" si="6"/>
        <v>-0.03921499999705702</v>
      </c>
      <c r="K37">
        <f>+G37</f>
        <v>-0.03921499999705702</v>
      </c>
      <c r="O37">
        <f t="shared" si="8"/>
        <v>-0.03907068201191223</v>
      </c>
      <c r="Q37" s="2">
        <f t="shared" si="9"/>
        <v>42191.90301</v>
      </c>
    </row>
    <row r="38" spans="1:17" ht="12.75">
      <c r="A38" s="50" t="s">
        <v>115</v>
      </c>
      <c r="B38" s="51" t="s">
        <v>42</v>
      </c>
      <c r="C38" s="52">
        <v>57210.52072</v>
      </c>
      <c r="D38" s="52">
        <v>0.0001</v>
      </c>
      <c r="E38" s="30">
        <f t="shared" si="5"/>
        <v>25011.83380820754</v>
      </c>
      <c r="F38">
        <f t="shared" si="1"/>
        <v>25012</v>
      </c>
      <c r="G38">
        <f t="shared" si="6"/>
        <v>-0.03907999999501044</v>
      </c>
      <c r="K38">
        <f>+G38</f>
        <v>-0.03907999999501044</v>
      </c>
      <c r="O38">
        <f t="shared" si="8"/>
        <v>-0.0390718394321736</v>
      </c>
      <c r="Q38" s="2">
        <f t="shared" si="9"/>
        <v>42192.02072</v>
      </c>
    </row>
    <row r="39" spans="1:17" ht="12.75">
      <c r="A39" s="50" t="s">
        <v>115</v>
      </c>
      <c r="B39" s="51" t="s">
        <v>42</v>
      </c>
      <c r="C39" s="52">
        <v>57596.39903</v>
      </c>
      <c r="D39" s="52">
        <v>0.0001</v>
      </c>
      <c r="E39" s="30">
        <f t="shared" si="5"/>
        <v>26652.821730810134</v>
      </c>
      <c r="F39">
        <f t="shared" si="1"/>
        <v>26653</v>
      </c>
      <c r="G39">
        <f t="shared" si="6"/>
        <v>-0.04191999999602558</v>
      </c>
      <c r="K39">
        <f>+G39</f>
        <v>-0.04191999999602558</v>
      </c>
      <c r="O39">
        <f t="shared" si="8"/>
        <v>-0.04287049272998662</v>
      </c>
      <c r="Q39" s="2">
        <f t="shared" si="9"/>
        <v>42577.89903</v>
      </c>
    </row>
    <row r="40" spans="1:17" ht="12.75">
      <c r="A40" s="50" t="s">
        <v>115</v>
      </c>
      <c r="B40" s="51" t="s">
        <v>43</v>
      </c>
      <c r="C40" s="52">
        <v>57596.51519</v>
      </c>
      <c r="D40" s="52">
        <v>0.0005</v>
      </c>
      <c r="E40" s="30">
        <f t="shared" si="5"/>
        <v>26653.315713374446</v>
      </c>
      <c r="F40">
        <f t="shared" si="1"/>
        <v>26653.5</v>
      </c>
      <c r="G40">
        <f t="shared" si="6"/>
        <v>-0.04333500000211643</v>
      </c>
      <c r="K40">
        <f>+G40</f>
        <v>-0.04333500000211643</v>
      </c>
      <c r="O40">
        <f t="shared" si="8"/>
        <v>-0.04287165015024799</v>
      </c>
      <c r="Q40" s="2">
        <f t="shared" si="9"/>
        <v>42578.01519</v>
      </c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18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1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3" t="s">
        <v>48</v>
      </c>
      <c r="I1" s="34" t="s">
        <v>49</v>
      </c>
      <c r="J1" s="35" t="s">
        <v>50</v>
      </c>
    </row>
    <row r="2" spans="9:10" ht="12.75">
      <c r="I2" s="36" t="s">
        <v>51</v>
      </c>
      <c r="J2" s="37" t="s">
        <v>52</v>
      </c>
    </row>
    <row r="3" spans="1:10" ht="12.75">
      <c r="A3" s="38" t="s">
        <v>53</v>
      </c>
      <c r="I3" s="36" t="s">
        <v>54</v>
      </c>
      <c r="J3" s="37" t="s">
        <v>55</v>
      </c>
    </row>
    <row r="4" spans="9:10" ht="12.75">
      <c r="I4" s="36" t="s">
        <v>56</v>
      </c>
      <c r="J4" s="37" t="s">
        <v>55</v>
      </c>
    </row>
    <row r="5" spans="9:10" ht="13.5" thickBot="1">
      <c r="I5" s="39" t="s">
        <v>57</v>
      </c>
      <c r="J5" s="40" t="s">
        <v>58</v>
      </c>
    </row>
    <row r="10" ht="13.5" thickBot="1"/>
    <row r="11" spans="1:16" ht="12.75" customHeight="1" thickBot="1">
      <c r="A11" s="8" t="str">
        <f aca="true" t="shared" si="0" ref="A11:A23">P11</f>
        <v>BAVM 228 </v>
      </c>
      <c r="B11" s="3" t="str">
        <f aca="true" t="shared" si="1" ref="B11:B23">IF(H11=INT(H11),"I","II")</f>
        <v>II</v>
      </c>
      <c r="C11" s="8">
        <f aca="true" t="shared" si="2" ref="C11:C23">1*G11</f>
        <v>56007.3877</v>
      </c>
      <c r="D11" s="10" t="str">
        <f aca="true" t="shared" si="3" ref="D11:D23">VLOOKUP(F11,I$1:J$5,2,FALSE)</f>
        <v>vis</v>
      </c>
      <c r="E11" s="41">
        <f>VLOOKUP(C11,A!C$21:E$973,3,FALSE)</f>
        <v>19895.384648096966</v>
      </c>
      <c r="F11" s="3" t="s">
        <v>57</v>
      </c>
      <c r="G11" s="10" t="str">
        <f aca="true" t="shared" si="4" ref="G11:G23">MID(I11,3,LEN(I11)-3)</f>
        <v>56007.3877</v>
      </c>
      <c r="H11" s="8">
        <f aca="true" t="shared" si="5" ref="H11:H23">1*K11</f>
        <v>19895.5</v>
      </c>
      <c r="I11" s="42" t="s">
        <v>59</v>
      </c>
      <c r="J11" s="43" t="s">
        <v>60</v>
      </c>
      <c r="K11" s="42">
        <v>19895.5</v>
      </c>
      <c r="L11" s="42" t="s">
        <v>61</v>
      </c>
      <c r="M11" s="43" t="s">
        <v>62</v>
      </c>
      <c r="N11" s="43" t="s">
        <v>63</v>
      </c>
      <c r="O11" s="44" t="s">
        <v>64</v>
      </c>
      <c r="P11" s="45" t="s">
        <v>65</v>
      </c>
    </row>
    <row r="12" spans="1:16" ht="12.75" customHeight="1" thickBot="1">
      <c r="A12" s="8" t="str">
        <f t="shared" si="0"/>
        <v>BAVM 228 </v>
      </c>
      <c r="B12" s="3" t="str">
        <f t="shared" si="1"/>
        <v>I</v>
      </c>
      <c r="C12" s="8">
        <f t="shared" si="2"/>
        <v>56007.5056</v>
      </c>
      <c r="D12" s="10" t="str">
        <f t="shared" si="3"/>
        <v>vis</v>
      </c>
      <c r="E12" s="41">
        <f>VLOOKUP(C12,A!C$21:E$973,3,FALSE)</f>
        <v>19895.88603019349</v>
      </c>
      <c r="F12" s="3" t="s">
        <v>57</v>
      </c>
      <c r="G12" s="10" t="str">
        <f t="shared" si="4"/>
        <v>56007.5056</v>
      </c>
      <c r="H12" s="8">
        <f t="shared" si="5"/>
        <v>19896</v>
      </c>
      <c r="I12" s="42" t="s">
        <v>66</v>
      </c>
      <c r="J12" s="43" t="s">
        <v>67</v>
      </c>
      <c r="K12" s="42" t="s">
        <v>68</v>
      </c>
      <c r="L12" s="42" t="s">
        <v>69</v>
      </c>
      <c r="M12" s="43" t="s">
        <v>62</v>
      </c>
      <c r="N12" s="43" t="s">
        <v>63</v>
      </c>
      <c r="O12" s="44" t="s">
        <v>64</v>
      </c>
      <c r="P12" s="45" t="s">
        <v>65</v>
      </c>
    </row>
    <row r="13" spans="1:16" ht="12.75" customHeight="1" thickBot="1">
      <c r="A13" s="8" t="str">
        <f t="shared" si="0"/>
        <v>BAVM 228 </v>
      </c>
      <c r="B13" s="3" t="str">
        <f t="shared" si="1"/>
        <v>II</v>
      </c>
      <c r="C13" s="8">
        <f t="shared" si="2"/>
        <v>56007.6219</v>
      </c>
      <c r="D13" s="10" t="str">
        <f t="shared" si="3"/>
        <v>vis</v>
      </c>
      <c r="E13" s="41">
        <f>VLOOKUP(C13,A!C$21:E$973,3,FALSE)</f>
        <v>19896.38060812248</v>
      </c>
      <c r="F13" s="3" t="s">
        <v>57</v>
      </c>
      <c r="G13" s="10" t="str">
        <f t="shared" si="4"/>
        <v>56007.6219</v>
      </c>
      <c r="H13" s="8">
        <f t="shared" si="5"/>
        <v>19896.5</v>
      </c>
      <c r="I13" s="42" t="s">
        <v>70</v>
      </c>
      <c r="J13" s="43" t="s">
        <v>71</v>
      </c>
      <c r="K13" s="42" t="s">
        <v>72</v>
      </c>
      <c r="L13" s="42" t="s">
        <v>73</v>
      </c>
      <c r="M13" s="43" t="s">
        <v>62</v>
      </c>
      <c r="N13" s="43" t="s">
        <v>63</v>
      </c>
      <c r="O13" s="44" t="s">
        <v>64</v>
      </c>
      <c r="P13" s="45" t="s">
        <v>65</v>
      </c>
    </row>
    <row r="14" spans="1:16" ht="12.75" customHeight="1" thickBot="1">
      <c r="A14" s="8" t="str">
        <f t="shared" si="0"/>
        <v>IBVS 6029 </v>
      </c>
      <c r="B14" s="3" t="str">
        <f t="shared" si="1"/>
        <v>I</v>
      </c>
      <c r="C14" s="8">
        <f t="shared" si="2"/>
        <v>56033.8434</v>
      </c>
      <c r="D14" s="10" t="str">
        <f t="shared" si="3"/>
        <v>vis</v>
      </c>
      <c r="E14" s="41">
        <f>VLOOKUP(C14,A!C$21:E$973,3,FALSE)</f>
        <v>20007.890282798217</v>
      </c>
      <c r="F14" s="3" t="s">
        <v>57</v>
      </c>
      <c r="G14" s="10" t="str">
        <f t="shared" si="4"/>
        <v>56033.8434</v>
      </c>
      <c r="H14" s="8">
        <f t="shared" si="5"/>
        <v>20008</v>
      </c>
      <c r="I14" s="42" t="s">
        <v>74</v>
      </c>
      <c r="J14" s="43" t="s">
        <v>75</v>
      </c>
      <c r="K14" s="42" t="s">
        <v>76</v>
      </c>
      <c r="L14" s="42" t="s">
        <v>77</v>
      </c>
      <c r="M14" s="43" t="s">
        <v>62</v>
      </c>
      <c r="N14" s="43" t="s">
        <v>57</v>
      </c>
      <c r="O14" s="44" t="s">
        <v>78</v>
      </c>
      <c r="P14" s="45" t="s">
        <v>79</v>
      </c>
    </row>
    <row r="15" spans="1:16" ht="12.75" customHeight="1" thickBot="1">
      <c r="A15" s="8" t="str">
        <f t="shared" si="0"/>
        <v>IBVS 6029 </v>
      </c>
      <c r="B15" s="3" t="str">
        <f t="shared" si="1"/>
        <v>II</v>
      </c>
      <c r="C15" s="8">
        <f t="shared" si="2"/>
        <v>56033.9595</v>
      </c>
      <c r="D15" s="10" t="str">
        <f t="shared" si="3"/>
        <v>vis</v>
      </c>
      <c r="E15" s="41">
        <f>VLOOKUP(C15,A!C$21:E$973,3,FALSE)</f>
        <v>20008.38401020625</v>
      </c>
      <c r="F15" s="3" t="s">
        <v>57</v>
      </c>
      <c r="G15" s="10" t="str">
        <f t="shared" si="4"/>
        <v>56033.9595</v>
      </c>
      <c r="H15" s="8">
        <f t="shared" si="5"/>
        <v>20008.5</v>
      </c>
      <c r="I15" s="42" t="s">
        <v>80</v>
      </c>
      <c r="J15" s="43" t="s">
        <v>81</v>
      </c>
      <c r="K15" s="42" t="s">
        <v>82</v>
      </c>
      <c r="L15" s="42" t="s">
        <v>83</v>
      </c>
      <c r="M15" s="43" t="s">
        <v>62</v>
      </c>
      <c r="N15" s="43" t="s">
        <v>57</v>
      </c>
      <c r="O15" s="44" t="s">
        <v>78</v>
      </c>
      <c r="P15" s="45" t="s">
        <v>79</v>
      </c>
    </row>
    <row r="16" spans="1:16" ht="12.75" customHeight="1" thickBot="1">
      <c r="A16" s="8" t="str">
        <f t="shared" si="0"/>
        <v>BAVM 231 </v>
      </c>
      <c r="B16" s="3" t="str">
        <f t="shared" si="1"/>
        <v>II</v>
      </c>
      <c r="C16" s="8">
        <f t="shared" si="2"/>
        <v>56062.412</v>
      </c>
      <c r="D16" s="10" t="str">
        <f t="shared" si="3"/>
        <v>vis</v>
      </c>
      <c r="E16" s="41">
        <f>VLOOKUP(C16,A!C$21:E$973,3,FALSE)</f>
        <v>20129.381246013178</v>
      </c>
      <c r="F16" s="3" t="s">
        <v>57</v>
      </c>
      <c r="G16" s="10" t="str">
        <f t="shared" si="4"/>
        <v>56062.4120</v>
      </c>
      <c r="H16" s="8">
        <f t="shared" si="5"/>
        <v>20129.5</v>
      </c>
      <c r="I16" s="42" t="s">
        <v>84</v>
      </c>
      <c r="J16" s="43" t="s">
        <v>85</v>
      </c>
      <c r="K16" s="42" t="s">
        <v>86</v>
      </c>
      <c r="L16" s="42" t="s">
        <v>87</v>
      </c>
      <c r="M16" s="43" t="s">
        <v>62</v>
      </c>
      <c r="N16" s="43" t="s">
        <v>63</v>
      </c>
      <c r="O16" s="44" t="s">
        <v>64</v>
      </c>
      <c r="P16" s="45" t="s">
        <v>88</v>
      </c>
    </row>
    <row r="17" spans="1:16" ht="12.75" customHeight="1" thickBot="1">
      <c r="A17" s="8" t="str">
        <f t="shared" si="0"/>
        <v>BAVM 231 </v>
      </c>
      <c r="B17" s="3" t="str">
        <f t="shared" si="1"/>
        <v>I</v>
      </c>
      <c r="C17" s="8">
        <f t="shared" si="2"/>
        <v>56062.5297</v>
      </c>
      <c r="D17" s="10" t="str">
        <f t="shared" si="3"/>
        <v>vis</v>
      </c>
      <c r="E17" s="41">
        <f>VLOOKUP(C17,A!C$21:E$973,3,FALSE)</f>
        <v>20129.88177758878</v>
      </c>
      <c r="F17" s="3" t="s">
        <v>57</v>
      </c>
      <c r="G17" s="10" t="str">
        <f t="shared" si="4"/>
        <v>56062.5297</v>
      </c>
      <c r="H17" s="8">
        <f t="shared" si="5"/>
        <v>20130</v>
      </c>
      <c r="I17" s="42" t="s">
        <v>89</v>
      </c>
      <c r="J17" s="43" t="s">
        <v>90</v>
      </c>
      <c r="K17" s="42" t="s">
        <v>91</v>
      </c>
      <c r="L17" s="42" t="s">
        <v>92</v>
      </c>
      <c r="M17" s="43" t="s">
        <v>62</v>
      </c>
      <c r="N17" s="43" t="s">
        <v>63</v>
      </c>
      <c r="O17" s="44" t="s">
        <v>64</v>
      </c>
      <c r="P17" s="45" t="s">
        <v>88</v>
      </c>
    </row>
    <row r="18" spans="1:16" ht="12.75" customHeight="1" thickBot="1">
      <c r="A18" s="8" t="str">
        <f t="shared" si="0"/>
        <v>OEJV 0160 </v>
      </c>
      <c r="B18" s="3" t="str">
        <f t="shared" si="1"/>
        <v>I</v>
      </c>
      <c r="C18" s="8">
        <f t="shared" si="2"/>
        <v>56421.36489</v>
      </c>
      <c r="D18" s="10" t="str">
        <f t="shared" si="3"/>
        <v>vis</v>
      </c>
      <c r="E18" s="41">
        <f>VLOOKUP(C18,A!C$21:E$973,3,FALSE)</f>
        <v>21655.86600042526</v>
      </c>
      <c r="F18" s="3" t="s">
        <v>57</v>
      </c>
      <c r="G18" s="10" t="str">
        <f t="shared" si="4"/>
        <v>56421.36489</v>
      </c>
      <c r="H18" s="8">
        <f t="shared" si="5"/>
        <v>21656</v>
      </c>
      <c r="I18" s="42" t="s">
        <v>93</v>
      </c>
      <c r="J18" s="43" t="s">
        <v>94</v>
      </c>
      <c r="K18" s="42" t="s">
        <v>95</v>
      </c>
      <c r="L18" s="42" t="s">
        <v>96</v>
      </c>
      <c r="M18" s="43" t="s">
        <v>62</v>
      </c>
      <c r="N18" s="43" t="s">
        <v>57</v>
      </c>
      <c r="O18" s="44" t="s">
        <v>97</v>
      </c>
      <c r="P18" s="45" t="s">
        <v>98</v>
      </c>
    </row>
    <row r="19" spans="1:16" ht="12.75" customHeight="1" thickBot="1">
      <c r="A19" s="8" t="str">
        <f t="shared" si="0"/>
        <v>OEJV 0160 </v>
      </c>
      <c r="B19" s="3" t="str">
        <f t="shared" si="1"/>
        <v>I</v>
      </c>
      <c r="C19" s="8">
        <f t="shared" si="2"/>
        <v>56421.36497</v>
      </c>
      <c r="D19" s="10" t="str">
        <f t="shared" si="3"/>
        <v>vis</v>
      </c>
      <c r="E19" s="41">
        <f>VLOOKUP(C19,A!C$21:E$973,3,FALSE)</f>
        <v>21655.86634063366</v>
      </c>
      <c r="F19" s="3" t="s">
        <v>57</v>
      </c>
      <c r="G19" s="10" t="str">
        <f t="shared" si="4"/>
        <v>56421.36497</v>
      </c>
      <c r="H19" s="8">
        <f t="shared" si="5"/>
        <v>21656</v>
      </c>
      <c r="I19" s="42" t="s">
        <v>99</v>
      </c>
      <c r="J19" s="43" t="s">
        <v>94</v>
      </c>
      <c r="K19" s="42" t="s">
        <v>95</v>
      </c>
      <c r="L19" s="42" t="s">
        <v>100</v>
      </c>
      <c r="M19" s="43" t="s">
        <v>62</v>
      </c>
      <c r="N19" s="43" t="s">
        <v>42</v>
      </c>
      <c r="O19" s="44" t="s">
        <v>97</v>
      </c>
      <c r="P19" s="45" t="s">
        <v>98</v>
      </c>
    </row>
    <row r="20" spans="1:16" ht="12.75" customHeight="1" thickBot="1">
      <c r="A20" s="8" t="str">
        <f t="shared" si="0"/>
        <v>OEJV 0160 </v>
      </c>
      <c r="B20" s="3" t="str">
        <f t="shared" si="1"/>
        <v>II</v>
      </c>
      <c r="C20" s="8">
        <f t="shared" si="2"/>
        <v>56421.48209</v>
      </c>
      <c r="D20" s="10" t="str">
        <f t="shared" si="3"/>
        <v>vis</v>
      </c>
      <c r="E20" s="41">
        <f>VLOOKUP(C20,A!C$21:E$973,3,FALSE)</f>
        <v>21656.364405698492</v>
      </c>
      <c r="F20" s="3" t="s">
        <v>57</v>
      </c>
      <c r="G20" s="10" t="str">
        <f t="shared" si="4"/>
        <v>56421.48209</v>
      </c>
      <c r="H20" s="8">
        <f t="shared" si="5"/>
        <v>21656.5</v>
      </c>
      <c r="I20" s="42" t="s">
        <v>101</v>
      </c>
      <c r="J20" s="43" t="s">
        <v>102</v>
      </c>
      <c r="K20" s="42" t="s">
        <v>103</v>
      </c>
      <c r="L20" s="42" t="s">
        <v>104</v>
      </c>
      <c r="M20" s="43" t="s">
        <v>62</v>
      </c>
      <c r="N20" s="43" t="s">
        <v>42</v>
      </c>
      <c r="O20" s="44" t="s">
        <v>97</v>
      </c>
      <c r="P20" s="45" t="s">
        <v>98</v>
      </c>
    </row>
    <row r="21" spans="1:16" ht="12.75" customHeight="1" thickBot="1">
      <c r="A21" s="8" t="str">
        <f t="shared" si="0"/>
        <v>OEJV 0160 </v>
      </c>
      <c r="B21" s="3" t="str">
        <f t="shared" si="1"/>
        <v>II</v>
      </c>
      <c r="C21" s="8">
        <f t="shared" si="2"/>
        <v>56421.48225</v>
      </c>
      <c r="D21" s="10" t="str">
        <f t="shared" si="3"/>
        <v>vis</v>
      </c>
      <c r="E21" s="41">
        <f>VLOOKUP(C21,A!C$21:E$973,3,FALSE)</f>
        <v>21656.36508611526</v>
      </c>
      <c r="F21" s="3" t="s">
        <v>57</v>
      </c>
      <c r="G21" s="10" t="str">
        <f t="shared" si="4"/>
        <v>56421.48225</v>
      </c>
      <c r="H21" s="8">
        <f t="shared" si="5"/>
        <v>21656.5</v>
      </c>
      <c r="I21" s="42" t="s">
        <v>105</v>
      </c>
      <c r="J21" s="43" t="s">
        <v>102</v>
      </c>
      <c r="K21" s="42" t="s">
        <v>103</v>
      </c>
      <c r="L21" s="42" t="s">
        <v>106</v>
      </c>
      <c r="M21" s="43" t="s">
        <v>62</v>
      </c>
      <c r="N21" s="43" t="s">
        <v>107</v>
      </c>
      <c r="O21" s="44" t="s">
        <v>97</v>
      </c>
      <c r="P21" s="45" t="s">
        <v>98</v>
      </c>
    </row>
    <row r="22" spans="1:16" ht="12.75" customHeight="1" thickBot="1">
      <c r="A22" s="8" t="str">
        <f t="shared" si="0"/>
        <v>OEJV 0160 </v>
      </c>
      <c r="B22" s="3" t="str">
        <f t="shared" si="1"/>
        <v>II</v>
      </c>
      <c r="C22" s="8">
        <f t="shared" si="2"/>
        <v>56421.4823</v>
      </c>
      <c r="D22" s="10" t="str">
        <f t="shared" si="3"/>
        <v>vis</v>
      </c>
      <c r="E22" s="41">
        <f>VLOOKUP(C22,A!C$21:E$973,3,FALSE)</f>
        <v>21656.365298745506</v>
      </c>
      <c r="F22" s="3" t="s">
        <v>57</v>
      </c>
      <c r="G22" s="10" t="str">
        <f t="shared" si="4"/>
        <v>56421.4823</v>
      </c>
      <c r="H22" s="8">
        <f t="shared" si="5"/>
        <v>21656.5</v>
      </c>
      <c r="I22" s="42" t="s">
        <v>108</v>
      </c>
      <c r="J22" s="43" t="s">
        <v>102</v>
      </c>
      <c r="K22" s="42" t="s">
        <v>103</v>
      </c>
      <c r="L22" s="42" t="s">
        <v>109</v>
      </c>
      <c r="M22" s="43" t="s">
        <v>62</v>
      </c>
      <c r="N22" s="43" t="s">
        <v>57</v>
      </c>
      <c r="O22" s="44" t="s">
        <v>97</v>
      </c>
      <c r="P22" s="45" t="s">
        <v>98</v>
      </c>
    </row>
    <row r="23" spans="1:16" ht="12.75" customHeight="1" thickBot="1">
      <c r="A23" s="8" t="str">
        <f t="shared" si="0"/>
        <v>BAVM 238 </v>
      </c>
      <c r="B23" s="3" t="str">
        <f t="shared" si="1"/>
        <v>I</v>
      </c>
      <c r="C23" s="8">
        <f t="shared" si="2"/>
        <v>56771.5005</v>
      </c>
      <c r="D23" s="10" t="str">
        <f t="shared" si="3"/>
        <v>vis</v>
      </c>
      <c r="E23" s="41">
        <f>VLOOKUP(C23,A!C$21:E$973,3,FALSE)</f>
        <v>23144.854348288347</v>
      </c>
      <c r="F23" s="3" t="s">
        <v>57</v>
      </c>
      <c r="G23" s="10" t="str">
        <f t="shared" si="4"/>
        <v>56771.5005</v>
      </c>
      <c r="H23" s="8">
        <f t="shared" si="5"/>
        <v>23145</v>
      </c>
      <c r="I23" s="42" t="s">
        <v>110</v>
      </c>
      <c r="J23" s="43" t="s">
        <v>111</v>
      </c>
      <c r="K23" s="42" t="s">
        <v>112</v>
      </c>
      <c r="L23" s="42" t="s">
        <v>113</v>
      </c>
      <c r="M23" s="43" t="s">
        <v>62</v>
      </c>
      <c r="N23" s="46" t="s">
        <v>63</v>
      </c>
      <c r="O23" s="44" t="s">
        <v>64</v>
      </c>
      <c r="P23" s="45" t="s">
        <v>114</v>
      </c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</sheetData>
  <sheetProtection/>
  <hyperlinks>
    <hyperlink ref="P11" r:id="rId1" display="http://www.bav-astro.de/sfs/BAVM_link.php?BAVMnr=228"/>
    <hyperlink ref="P12" r:id="rId2" display="http://www.bav-astro.de/sfs/BAVM_link.php?BAVMnr=228"/>
    <hyperlink ref="P13" r:id="rId3" display="http://www.bav-astro.de/sfs/BAVM_link.php?BAVMnr=228"/>
    <hyperlink ref="P14" r:id="rId4" display="http://www.konkoly.hu/cgi-bin/IBVS?6029"/>
    <hyperlink ref="P15" r:id="rId5" display="http://www.konkoly.hu/cgi-bin/IBVS?6029"/>
    <hyperlink ref="P16" r:id="rId6" display="http://www.bav-astro.de/sfs/BAVM_link.php?BAVMnr=231"/>
    <hyperlink ref="P17" r:id="rId7" display="http://www.bav-astro.de/sfs/BAVM_link.php?BAVMnr=231"/>
    <hyperlink ref="P18" r:id="rId8" display="http://var.astro.cz/oejv/issues/oejv0160.pdf"/>
    <hyperlink ref="P19" r:id="rId9" display="http://var.astro.cz/oejv/issues/oejv0160.pdf"/>
    <hyperlink ref="P20" r:id="rId10" display="http://var.astro.cz/oejv/issues/oejv0160.pdf"/>
    <hyperlink ref="P21" r:id="rId11" display="http://var.astro.cz/oejv/issues/oejv0160.pdf"/>
    <hyperlink ref="P22" r:id="rId12" display="http://var.astro.cz/oejv/issues/oejv0160.pdf"/>
    <hyperlink ref="P23" r:id="rId13" display="http://www.bav-astro.de/sfs/BAVM_link.php?BAVMnr=238"/>
  </hyperlinks>
  <printOptions/>
  <pageMargins left="0.75" right="0.75" top="1" bottom="1" header="0.5" footer="0.5"/>
  <pageSetup horizontalDpi="300" verticalDpi="30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