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<sst xmlns="http://schemas.openxmlformats.org/spreadsheetml/2006/main" count="59" uniqueCount="53">
  <si>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</si>
  <si>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</si>
  <si>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</si>
  <si>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</si>
  <si>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</si>
  <si>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</si>
  <si>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</si>
  <si>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</si>
  <si>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</si>
  <si>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</si>
  <si>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</si>
  <si>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</si>
  <si>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</si>
  <si>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</si>
  <si>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</si>
  <si>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</si>
  <si>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</si>
  <si>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</si>
  <si>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</si>
  <si>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</si>
  <si>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</si>
  <si>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</si>
  <si>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</si>
  <si>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</si>
  <si>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</si>
  <si>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</si>
  <si>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</si>
  <si>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</si>
  <si>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</si>
  <si>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</si>
  <si>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</si>
  <si>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</si>
  <si>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</si>
  <si>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</si>
  <si>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</si>
  <si>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</si>
  <si>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</si>
  <si>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</si>
  <si>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</si>
  <si>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</si>
  <si>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</si>
  <si>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</si>
  <si>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</si>
  <si>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G5321-0819</t>
  </si>
  <si>
    <t>IBVS 5960</t>
  </si>
  <si>
    <t>II</t>
  </si>
  <si>
    <t>IBVS 6011</t>
  </si>
  <si>
    <t>IBVS 6063</t>
  </si>
  <si>
    <t>GSC 5321-0819</t>
  </si>
  <si>
    <t>G5321-0819_Eri.xls</t>
  </si>
  <si>
    <t>EC</t>
  </si>
  <si>
    <t>Eri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</si>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</sst>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5321-0819 -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5829859"/>
        <c:axId val="32706684"/>
      </c:scatterChart>
      <c:valAx>
        <c:axId val="5582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06684"/>
        <c:crosses val="autoZero"/>
        <c:crossBetween val="midCat"/>
        <c:dispUnits/>
      </c:valAx>
      <c:valAx>
        <c:axId val="3270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298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48</v>
      </c>
      <c r="E1" t="s">
        <v>49</v>
      </c>
    </row>
    <row r="2" spans="1:6" ht="12.75">
      <c r="A2" t="s">
        <v>24</v>
      </c>
      <c r="B2" t="s">
        <v>50</v>
      </c>
      <c r="C2" s="31" t="s">
        <v>42</v>
      </c>
      <c r="D2" s="3" t="s">
        <v>51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54838.739</v>
      </c>
      <c r="D7" s="30" t="s">
        <v>52</v>
      </c>
    </row>
    <row r="8" spans="1:4" ht="12.75">
      <c r="A8" t="s">
        <v>3</v>
      </c>
      <c r="C8" s="8">
        <v>0.353789</v>
      </c>
      <c r="D8" s="30" t="s">
        <v>52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-0.0005606987189500545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-6.089925955573223E-07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59899.814692361106</v>
      </c>
    </row>
    <row r="15" spans="1:5" ht="12.75">
      <c r="A15" s="12" t="s">
        <v>17</v>
      </c>
      <c r="B15" s="10"/>
      <c r="C15" s="13">
        <f>(C7+C11)+(C8+C12)*INT(MAX(F21:F3533))</f>
        <v>56310.49814589209</v>
      </c>
      <c r="D15" s="14" t="s">
        <v>39</v>
      </c>
      <c r="E15" s="15">
        <f>ROUND(2*(E14-$C$7)/$C$8,0)/2+E13</f>
        <v>14306.5</v>
      </c>
    </row>
    <row r="16" spans="1:5" ht="12.75">
      <c r="A16" s="16" t="s">
        <v>4</v>
      </c>
      <c r="B16" s="10"/>
      <c r="C16" s="17">
        <f>+C8+C12</f>
        <v>0.35378839100740445</v>
      </c>
      <c r="D16" s="14" t="s">
        <v>40</v>
      </c>
      <c r="E16" s="24">
        <f>ROUND(2*(E14-$C$15)/$C$16,0)/2+E13</f>
        <v>10146.5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44882.10788858205</v>
      </c>
    </row>
    <row r="18" spans="1:5" ht="14.25" thickBot="1" thickTop="1">
      <c r="A18" s="16" t="s">
        <v>5</v>
      </c>
      <c r="B18" s="10"/>
      <c r="C18" s="19">
        <f>+C15</f>
        <v>56310.49814589209</v>
      </c>
      <c r="D18" s="20">
        <f>+C16</f>
        <v>0.35378839100740445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0.001283105113851669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54838.739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-0.0005606987189500545</v>
      </c>
      <c r="Q21" s="2">
        <f>+C21-15018.5</f>
        <v>39820.239</v>
      </c>
      <c r="S21">
        <f>+(O21-G21)^2</f>
        <v>3.1438305343223223E-07</v>
      </c>
    </row>
    <row r="22" spans="1:19" ht="12.75">
      <c r="A22" s="33" t="s">
        <v>44</v>
      </c>
      <c r="B22" s="34" t="s">
        <v>45</v>
      </c>
      <c r="C22" s="33">
        <v>55500.8517</v>
      </c>
      <c r="D22" s="33">
        <v>0.0005</v>
      </c>
      <c r="E22">
        <f>+(C22-C$7)/C$8</f>
        <v>1871.4903515937403</v>
      </c>
      <c r="F22">
        <f>ROUND(2*E22,0)/2</f>
        <v>1871.5</v>
      </c>
      <c r="G22">
        <f>+C22-(C$7+F22*C$8)</f>
        <v>-0.003413500002352521</v>
      </c>
      <c r="I22">
        <f>+G22</f>
        <v>-0.003413500002352521</v>
      </c>
      <c r="O22">
        <f>+C$11+C$12*$F22</f>
        <v>-0.0017004283615355833</v>
      </c>
      <c r="Q22" s="2">
        <f>+C22-15018.5</f>
        <v>40482.3517</v>
      </c>
      <c r="S22">
        <f>+(O22-G22)^2</f>
        <v>2.9346144465712347E-06</v>
      </c>
    </row>
    <row r="23" spans="1:19" ht="12.75">
      <c r="A23" s="33" t="s">
        <v>46</v>
      </c>
      <c r="B23" s="34" t="s">
        <v>45</v>
      </c>
      <c r="C23" s="33">
        <v>55875.8704</v>
      </c>
      <c r="D23" s="33">
        <v>0.0005</v>
      </c>
      <c r="E23">
        <f>+(C23-C$7)/C$8</f>
        <v>2931.497022236413</v>
      </c>
      <c r="F23">
        <f>ROUND(2*E23,0)/2</f>
        <v>2931.5</v>
      </c>
      <c r="G23">
        <f>+C23-(C$7+F23*C$8)</f>
        <v>-0.0010535000037634745</v>
      </c>
      <c r="I23">
        <f>+G23</f>
        <v>-0.0010535000037634745</v>
      </c>
      <c r="O23">
        <f>+C$11+C$12*$F23</f>
        <v>-0.002345960512826345</v>
      </c>
      <c r="Q23" s="2">
        <f>+C23-15018.5</f>
        <v>40857.3704</v>
      </c>
      <c r="S23">
        <f>+(O23-G23)^2</f>
        <v>1.6704541674870543E-06</v>
      </c>
    </row>
    <row r="24" spans="1:19" ht="12.75">
      <c r="A24" s="35" t="s">
        <v>47</v>
      </c>
      <c r="B24" s="36" t="s">
        <v>45</v>
      </c>
      <c r="C24" s="37">
        <v>56310.6749</v>
      </c>
      <c r="D24" s="37">
        <v>0.0004</v>
      </c>
      <c r="E24">
        <f>+(C24-C$7)/C$8</f>
        <v>4160.4908575450245</v>
      </c>
      <c r="F24">
        <f>ROUND(2*E24,0)/2</f>
        <v>4160.5</v>
      </c>
      <c r="G24">
        <f>+C24-(C$7+F24*C$8)</f>
        <v>-0.0032344999999622814</v>
      </c>
      <c r="I24">
        <f>+G24</f>
        <v>-0.0032344999999622814</v>
      </c>
      <c r="O24">
        <f>+C$11+C$12*$F24</f>
        <v>-0.003094412412766294</v>
      </c>
      <c r="Q24" s="2">
        <f>+C24-15018.5</f>
        <v>41292.1749</v>
      </c>
      <c r="S24">
        <f>+(O24-G24)^2</f>
        <v>1.9624532086393332E-08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2022-11-16T06:33:09Z</dcterms:modified>
  <cp:category/>
  <cp:version/>
  <cp:contentType/>
  <cp:contentStatus/>
</cp:coreProperties>
</file>