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740" windowHeight="13275" activeTab="0"/>
  </bookViews>
  <sheets>
    <sheet name="Active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<sst xmlns="http://schemas.openxmlformats.org/spreadsheetml/2006/main" count="112" uniqueCount="53">
  <si>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</si>
  <si>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</si>
  <si>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</si>
  <si>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</si>
  <si>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</si>
  <si>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</si>
  <si>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</si>
  <si>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</si>
  <si>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</si>
  <si>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</si>
  <si>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</si>
  <si>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</si>
  <si>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</si>
  <si>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</si>
  <si>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</si>
  <si>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</si>
  <si>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</si>
  <si>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</si>
  <si>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</si>
  <si>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</si>
  <si>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</si>
  <si>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</si>
  <si>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</si>
  <si>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</si>
  <si>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</si>
  <si>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</si>
  <si>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</si>
  <si>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</si>
  <si>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</si>
  <si>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</si>
  <si>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</si>
  <si>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</si>
  <si>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Bull.11</t>
  </si>
  <si>
    <t>B</t>
  </si>
  <si>
    <t>BBSAG Bull.25</t>
  </si>
  <si>
    <t>BBSAG Bull.24</t>
  </si>
  <si>
    <t>BBSAG</t>
  </si>
  <si>
    <t>Huh?</t>
  </si>
  <si>
    <t># of data points:</t>
  </si>
  <si>
    <t>IBVS 5603</t>
  </si>
  <si>
    <t>I</t>
  </si>
  <si>
    <t>E</t>
  </si>
  <si>
    <t>W For / na</t>
  </si>
  <si>
    <t>W For / gsc 6434-1293?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</si>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</sst>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10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 For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0475"/>
          <c:w val="0.898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Active!$D$21:$D$43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axId val="53498087"/>
        <c:axId val="11720736"/>
      </c:scatterChart>
      <c:val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crossBetween val="midCat"/>
        <c:dispUnits/>
      </c:valAx>
      <c:valAx>
        <c:axId val="1172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75"/>
          <c:y val="0.9295"/>
          <c:w val="0.85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 For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8377761"/>
        <c:axId val="9855530"/>
      </c:scatterChart>
      <c:val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crossBetween val="midCat"/>
        <c:dispUnits/>
      </c:valAx>
      <c:valAx>
        <c:axId val="98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14</xdr:col>
      <xdr:colOff>85725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95725" y="0"/>
        <a:ext cx="52292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45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3" ht="12.75">
      <c r="A2" t="s">
        <v>27</v>
      </c>
      <c r="B2" s="19" t="s">
        <v>41</v>
      </c>
      <c r="C2" s="12" t="s">
        <v>37</v>
      </c>
    </row>
    <row r="3" ht="13.5" thickBot="1"/>
    <row r="4" spans="1:4" ht="12.75">
      <c r="A4" s="8" t="s">
        <v>0</v>
      </c>
      <c r="C4" s="3">
        <v>42363.44</v>
      </c>
      <c r="D4" s="4">
        <v>0.6179073</v>
      </c>
    </row>
    <row r="6" ht="12.75">
      <c r="A6" s="8" t="s">
        <v>1</v>
      </c>
    </row>
    <row r="7" spans="1:3" ht="12.75">
      <c r="A7" t="s">
        <v>2</v>
      </c>
      <c r="C7">
        <f>+C4</f>
        <v>42363.44</v>
      </c>
    </row>
    <row r="8" spans="1:3" ht="12.75">
      <c r="A8" t="s">
        <v>3</v>
      </c>
      <c r="C8">
        <f>+D4</f>
        <v>0.6179073</v>
      </c>
    </row>
    <row r="9" spans="1:5" ht="12.75">
      <c r="A9" s="24" t="s">
        <v>44</v>
      </c>
      <c r="B9" s="25"/>
      <c r="C9" s="26">
        <v>-9.5</v>
      </c>
      <c r="D9" s="25" t="s">
        <v>45</v>
      </c>
      <c r="E9" s="25"/>
    </row>
    <row r="10" spans="1:5" ht="13.5" thickBot="1">
      <c r="A10" s="25"/>
      <c r="B10" s="25"/>
      <c r="C10" s="7" t="s">
        <v>22</v>
      </c>
      <c r="D10" s="7" t="s">
        <v>23</v>
      </c>
      <c r="E10" s="25"/>
    </row>
    <row r="11" spans="1:7" ht="12.75">
      <c r="A11" s="25" t="s">
        <v>16</v>
      </c>
      <c r="B11" s="25"/>
      <c r="C11" s="27">
        <f ca="1">INTERCEPT(INDIRECT($G$11):G992,INDIRECT($F$11):F992)</f>
        <v>-0.040605622461813755</v>
      </c>
      <c r="D11" s="6"/>
      <c r="E11" s="25"/>
      <c r="F11" s="28" t="str">
        <f>"F"&amp;E19</f>
        <v>F21</v>
      </c>
      <c r="G11" s="29" t="str">
        <f>"G"&amp;E19</f>
        <v>G21</v>
      </c>
    </row>
    <row r="12" spans="1:5" ht="12.75">
      <c r="A12" s="25" t="s">
        <v>17</v>
      </c>
      <c r="B12" s="25"/>
      <c r="C12" s="27">
        <f ca="1">SLOPE(INDIRECT($G$11):G992,INDIRECT($F$11):F992)</f>
        <v>2.8103344769632007E-06</v>
      </c>
      <c r="D12" s="6"/>
      <c r="E12" s="25"/>
    </row>
    <row r="13" spans="1:5" ht="12.75">
      <c r="A13" s="25" t="s">
        <v>21</v>
      </c>
      <c r="B13" s="25"/>
      <c r="C13" s="6" t="s">
        <v>14</v>
      </c>
      <c r="D13" s="31" t="s">
        <v>51</v>
      </c>
      <c r="E13" s="26">
        <v>1</v>
      </c>
    </row>
    <row r="14" spans="1:5" ht="12.75">
      <c r="A14" s="25"/>
      <c r="B14" s="25"/>
      <c r="C14" s="25"/>
      <c r="D14" s="31" t="s">
        <v>46</v>
      </c>
      <c r="E14" s="32">
        <f ca="1">NOW()+15018.5+$C$9/24</f>
        <v>59899.83122199074</v>
      </c>
    </row>
    <row r="15" spans="1:5" ht="12.75">
      <c r="A15" s="30" t="s">
        <v>18</v>
      </c>
      <c r="B15" s="25"/>
      <c r="C15" s="13">
        <f>(C7+C11)+(C8+C12)*INT(MAX(F21:F3533))</f>
        <v>53028.52789875062</v>
      </c>
      <c r="D15" s="31" t="s">
        <v>52</v>
      </c>
      <c r="E15" s="32">
        <f>ROUND(2*(E14-$C$7)/$C$8,0)/2+E13</f>
        <v>28381.5</v>
      </c>
    </row>
    <row r="16" spans="1:5" ht="12.75">
      <c r="A16" s="33" t="s">
        <v>4</v>
      </c>
      <c r="B16" s="25"/>
      <c r="C16" s="14">
        <f>+C8+C12</f>
        <v>0.617910110334477</v>
      </c>
      <c r="D16" s="31" t="s">
        <v>47</v>
      </c>
      <c r="E16" s="29">
        <f>ROUND(2*(E14-$C$15)/$C$16,0)/2+E13</f>
        <v>11121</v>
      </c>
    </row>
    <row r="17" spans="1:5" ht="13.5" thickBot="1">
      <c r="A17" s="31" t="s">
        <v>38</v>
      </c>
      <c r="B17" s="25"/>
      <c r="C17" s="25">
        <f>COUNT(C21:C2191)</f>
        <v>6</v>
      </c>
      <c r="D17" s="31" t="s">
        <v>48</v>
      </c>
      <c r="E17" s="34">
        <f>+$C$15+$C$16*E16-15018.5-$C$9/24</f>
        <v>44882.20206911367</v>
      </c>
    </row>
    <row r="18" spans="1:5" ht="12.75">
      <c r="A18" s="33" t="s">
        <v>5</v>
      </c>
      <c r="B18" s="25"/>
      <c r="C18" s="35">
        <f>+C15</f>
        <v>53028.52789875062</v>
      </c>
      <c r="D18" s="36">
        <f>+C16</f>
        <v>0.617910110334477</v>
      </c>
      <c r="E18" s="37" t="s">
        <v>49</v>
      </c>
    </row>
    <row r="19" spans="1:5" ht="13.5" thickTop="1">
      <c r="A19" s="38" t="s">
        <v>50</v>
      </c>
      <c r="E19" s="39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30" s="20" customFormat="1" ht="12.75">
      <c r="A21" s="20" t="s">
        <v>32</v>
      </c>
      <c r="C21" s="22">
        <v>41933.631</v>
      </c>
      <c r="D21" s="22"/>
      <c r="E21" s="20">
        <f aca="true" t="shared" si="0" ref="E21:E26">+(C21-C$7)/C$8</f>
        <v>-695.5881569937774</v>
      </c>
      <c r="F21" s="20">
        <f aca="true" t="shared" si="1" ref="F21:F26">ROUND(2*E21,0)/2</f>
        <v>-695.5</v>
      </c>
      <c r="G21" s="20">
        <f aca="true" t="shared" si="2" ref="G21:G26">+C21-(C$7+F21*C$8)</f>
        <v>-0.05447285000263946</v>
      </c>
      <c r="I21" s="20">
        <f>+G21</f>
        <v>-0.05447285000263946</v>
      </c>
      <c r="O21" s="20">
        <f aca="true" t="shared" si="3" ref="O21:O26">+C$11+C$12*$F21</f>
        <v>-0.04256021009054166</v>
      </c>
      <c r="Q21" s="21">
        <f aca="true" t="shared" si="4" ref="Q21:Q26">+C21-15018.5</f>
        <v>26915.131</v>
      </c>
      <c r="AA21" s="20">
        <v>5</v>
      </c>
      <c r="AB21" s="20" t="s">
        <v>31</v>
      </c>
      <c r="AD21" s="20" t="s">
        <v>33</v>
      </c>
    </row>
    <row r="22" spans="1:17" s="20" customFormat="1" ht="12.75">
      <c r="A22" s="20" t="s">
        <v>12</v>
      </c>
      <c r="C22" s="22">
        <v>42363.44</v>
      </c>
      <c r="D22" s="22" t="s">
        <v>14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>+G22</f>
        <v>0</v>
      </c>
      <c r="O22" s="20">
        <f t="shared" si="3"/>
        <v>-0.040605622461813755</v>
      </c>
      <c r="Q22" s="21">
        <f t="shared" si="4"/>
        <v>27344.940000000002</v>
      </c>
    </row>
    <row r="23" spans="1:30" s="20" customFormat="1" ht="12.75">
      <c r="A23" s="20" t="s">
        <v>34</v>
      </c>
      <c r="C23" s="22">
        <v>42669.598</v>
      </c>
      <c r="D23" s="22"/>
      <c r="E23" s="20">
        <f t="shared" si="0"/>
        <v>495.4756158407512</v>
      </c>
      <c r="F23" s="20">
        <f t="shared" si="1"/>
        <v>495.5</v>
      </c>
      <c r="G23" s="20">
        <f t="shared" si="2"/>
        <v>-0.01506715000141412</v>
      </c>
      <c r="I23" s="20">
        <f>+G23</f>
        <v>-0.01506715000141412</v>
      </c>
      <c r="O23" s="20">
        <f t="shared" si="3"/>
        <v>-0.039213101728478486</v>
      </c>
      <c r="Q23" s="21">
        <f t="shared" si="4"/>
        <v>27651.097999999998</v>
      </c>
      <c r="AA23" s="20">
        <v>5</v>
      </c>
      <c r="AB23" s="20" t="s">
        <v>31</v>
      </c>
      <c r="AD23" s="20" t="s">
        <v>33</v>
      </c>
    </row>
    <row r="24" spans="1:30" s="20" customFormat="1" ht="12.75">
      <c r="A24" s="20" t="s">
        <v>35</v>
      </c>
      <c r="C24" s="22">
        <v>42716.518</v>
      </c>
      <c r="D24" s="22"/>
      <c r="E24" s="20">
        <f t="shared" si="0"/>
        <v>571.409335995859</v>
      </c>
      <c r="F24" s="20">
        <f t="shared" si="1"/>
        <v>571.5</v>
      </c>
      <c r="G24" s="20">
        <f t="shared" si="2"/>
        <v>-0.05602195000392385</v>
      </c>
      <c r="I24" s="20">
        <f>+G24</f>
        <v>-0.05602195000392385</v>
      </c>
      <c r="O24" s="20">
        <f t="shared" si="3"/>
        <v>-0.03899951630822929</v>
      </c>
      <c r="Q24" s="21">
        <f t="shared" si="4"/>
        <v>27698.017999999996</v>
      </c>
      <c r="AA24" s="20">
        <v>4</v>
      </c>
      <c r="AB24" s="20" t="s">
        <v>31</v>
      </c>
      <c r="AD24" s="20" t="s">
        <v>33</v>
      </c>
    </row>
    <row r="25" spans="1:30" s="20" customFormat="1" ht="12.75">
      <c r="A25" s="20" t="s">
        <v>34</v>
      </c>
      <c r="C25" s="22">
        <v>42774.273</v>
      </c>
      <c r="D25" s="22"/>
      <c r="E25" s="20">
        <f t="shared" si="0"/>
        <v>664.8780488594304</v>
      </c>
      <c r="F25" s="20">
        <f t="shared" si="1"/>
        <v>665</v>
      </c>
      <c r="G25" s="20">
        <f t="shared" si="2"/>
        <v>-0.0753545000043232</v>
      </c>
      <c r="I25" s="20">
        <f>+G25</f>
        <v>-0.0753545000043232</v>
      </c>
      <c r="O25" s="20">
        <f t="shared" si="3"/>
        <v>-0.03873675003463323</v>
      </c>
      <c r="Q25" s="21">
        <f t="shared" si="4"/>
        <v>27755.773</v>
      </c>
      <c r="AA25" s="20">
        <v>5</v>
      </c>
      <c r="AB25" s="20" t="s">
        <v>31</v>
      </c>
      <c r="AD25" s="20" t="s">
        <v>33</v>
      </c>
    </row>
    <row r="26" spans="1:17" s="20" customFormat="1" ht="12.75">
      <c r="A26" s="16" t="s">
        <v>39</v>
      </c>
      <c r="B26" s="17" t="s">
        <v>40</v>
      </c>
      <c r="C26" s="18">
        <v>53028.5287</v>
      </c>
      <c r="D26" s="16">
        <v>0.0005</v>
      </c>
      <c r="E26" s="20">
        <f t="shared" si="0"/>
        <v>17260.0140830186</v>
      </c>
      <c r="F26" s="20">
        <f t="shared" si="1"/>
        <v>17260</v>
      </c>
      <c r="G26" s="20">
        <f t="shared" si="2"/>
        <v>0.008701999999175314</v>
      </c>
      <c r="I26" s="20">
        <f>+G26</f>
        <v>0.008701999999175314</v>
      </c>
      <c r="O26" s="20">
        <f t="shared" si="3"/>
        <v>0.007900750610571092</v>
      </c>
      <c r="Q26" s="21">
        <f t="shared" si="4"/>
        <v>38010.0287</v>
      </c>
    </row>
    <row r="27" spans="3:4" ht="12.75">
      <c r="C27" s="23"/>
      <c r="D27" s="23"/>
    </row>
    <row r="28" spans="3:4" ht="12.75">
      <c r="C28" s="23"/>
      <c r="D28" s="23"/>
    </row>
    <row r="29" spans="3:4" ht="12.75">
      <c r="C29" s="23"/>
      <c r="D29" s="23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E25" sqref="E25:Q2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3" ht="12.75">
      <c r="A2" t="s">
        <v>27</v>
      </c>
      <c r="B2" s="19" t="s">
        <v>41</v>
      </c>
      <c r="C2" s="12" t="s">
        <v>37</v>
      </c>
    </row>
    <row r="3" ht="13.5" thickBot="1"/>
    <row r="4" spans="1:4" ht="12.75">
      <c r="A4" s="8" t="s">
        <v>0</v>
      </c>
      <c r="C4" s="3">
        <v>42363.44</v>
      </c>
      <c r="D4" s="4">
        <v>0.6179073</v>
      </c>
    </row>
    <row r="6" ht="12.75">
      <c r="A6" s="8" t="s">
        <v>1</v>
      </c>
    </row>
    <row r="7" spans="1:3" ht="12.75">
      <c r="A7" t="s">
        <v>2</v>
      </c>
      <c r="C7">
        <f>+C4</f>
        <v>42363.44</v>
      </c>
    </row>
    <row r="8" spans="1:3" ht="12.75">
      <c r="A8" t="s">
        <v>3</v>
      </c>
      <c r="C8">
        <f>+D4</f>
        <v>0.6179073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INTERCEPT(G21:G992,$F21:$F992)</f>
        <v>-0.040605622461813755</v>
      </c>
      <c r="D11" s="6"/>
    </row>
    <row r="12" spans="1:4" ht="12.75">
      <c r="A12" t="s">
        <v>17</v>
      </c>
      <c r="C12">
        <f>SLOPE(G21:G992,$F21:$F992)</f>
        <v>2.8103344769632007E-06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3" ht="12.75">
      <c r="A15" s="5" t="s">
        <v>18</v>
      </c>
      <c r="C15" s="13">
        <f>(C7+C11)+(C8+C12)*INT(MAX(F21:F3533))</f>
        <v>53028.52789875062</v>
      </c>
    </row>
    <row r="16" spans="1:3" ht="12.75">
      <c r="A16" s="8" t="s">
        <v>4</v>
      </c>
      <c r="C16" s="14">
        <f>+C8+C12</f>
        <v>0.617910110334477</v>
      </c>
    </row>
    <row r="17" spans="1:3" ht="13.5" thickBot="1">
      <c r="A17" s="15" t="s">
        <v>38</v>
      </c>
      <c r="C17">
        <f>COUNT(C21:C2191)</f>
        <v>6</v>
      </c>
    </row>
    <row r="18" spans="1:4" ht="12.75">
      <c r="A18" s="8" t="s">
        <v>5</v>
      </c>
      <c r="C18" s="3">
        <f>+C15</f>
        <v>53028.52789875062</v>
      </c>
      <c r="D18" s="4">
        <f>+C16</f>
        <v>0.617910110334477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30" ht="12.75">
      <c r="A21" t="s">
        <v>32</v>
      </c>
      <c r="C21" s="11">
        <v>41933.631</v>
      </c>
      <c r="D21" s="6"/>
      <c r="E21">
        <f aca="true" t="shared" si="0" ref="E21:E26">+(C21-C$7)/C$8</f>
        <v>-695.5881569937774</v>
      </c>
      <c r="F21">
        <f aca="true" t="shared" si="1" ref="F21:F26">ROUND(2*E21,0)/2</f>
        <v>-695.5</v>
      </c>
      <c r="G21">
        <f aca="true" t="shared" si="2" ref="G21:G26">+C21-(C$7+F21*C$8)</f>
        <v>-0.05447285000263946</v>
      </c>
      <c r="I21">
        <f>+G21</f>
        <v>-0.05447285000263946</v>
      </c>
      <c r="O21">
        <f aca="true" t="shared" si="3" ref="O21:O26">+C$11+C$12*$F21</f>
        <v>-0.04256021009054166</v>
      </c>
      <c r="Q21" s="2">
        <f aca="true" t="shared" si="4" ref="Q21:Q26">+C21-15018.5</f>
        <v>26915.131</v>
      </c>
      <c r="AA21">
        <v>5</v>
      </c>
      <c r="AB21" t="s">
        <v>31</v>
      </c>
      <c r="AD21" t="s">
        <v>33</v>
      </c>
    </row>
    <row r="22" spans="1:17" ht="12.75">
      <c r="A22" t="s">
        <v>12</v>
      </c>
      <c r="C22">
        <v>42363.44</v>
      </c>
      <c r="D22" s="6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si="3"/>
        <v>-0.040605622461813755</v>
      </c>
      <c r="Q22" s="2">
        <f t="shared" si="4"/>
        <v>27344.940000000002</v>
      </c>
    </row>
    <row r="23" spans="1:30" ht="12.75">
      <c r="A23" t="s">
        <v>34</v>
      </c>
      <c r="C23" s="11">
        <v>42669.598</v>
      </c>
      <c r="D23" s="6"/>
      <c r="E23">
        <f t="shared" si="0"/>
        <v>495.4756158407512</v>
      </c>
      <c r="F23">
        <f t="shared" si="1"/>
        <v>495.5</v>
      </c>
      <c r="G23">
        <f t="shared" si="2"/>
        <v>-0.01506715000141412</v>
      </c>
      <c r="I23">
        <f>+G23</f>
        <v>-0.01506715000141412</v>
      </c>
      <c r="O23">
        <f t="shared" si="3"/>
        <v>-0.039213101728478486</v>
      </c>
      <c r="Q23" s="2">
        <f t="shared" si="4"/>
        <v>27651.097999999998</v>
      </c>
      <c r="AA23">
        <v>5</v>
      </c>
      <c r="AB23" t="s">
        <v>31</v>
      </c>
      <c r="AD23" t="s">
        <v>33</v>
      </c>
    </row>
    <row r="24" spans="1:30" ht="12.75">
      <c r="A24" t="s">
        <v>35</v>
      </c>
      <c r="C24" s="11">
        <v>42716.518</v>
      </c>
      <c r="D24" s="6"/>
      <c r="E24">
        <f t="shared" si="0"/>
        <v>571.409335995859</v>
      </c>
      <c r="F24">
        <f t="shared" si="1"/>
        <v>571.5</v>
      </c>
      <c r="G24">
        <f t="shared" si="2"/>
        <v>-0.05602195000392385</v>
      </c>
      <c r="I24">
        <f>+G24</f>
        <v>-0.05602195000392385</v>
      </c>
      <c r="O24">
        <f t="shared" si="3"/>
        <v>-0.03899951630822929</v>
      </c>
      <c r="Q24" s="2">
        <f t="shared" si="4"/>
        <v>27698.017999999996</v>
      </c>
      <c r="AA24">
        <v>4</v>
      </c>
      <c r="AB24" t="s">
        <v>31</v>
      </c>
      <c r="AD24" t="s">
        <v>33</v>
      </c>
    </row>
    <row r="25" spans="1:30" ht="12.75">
      <c r="A25" t="s">
        <v>34</v>
      </c>
      <c r="C25" s="11">
        <v>42774.273</v>
      </c>
      <c r="D25" s="6"/>
      <c r="E25">
        <f t="shared" si="0"/>
        <v>664.8780488594304</v>
      </c>
      <c r="F25">
        <f t="shared" si="1"/>
        <v>665</v>
      </c>
      <c r="G25">
        <f t="shared" si="2"/>
        <v>-0.0753545000043232</v>
      </c>
      <c r="I25">
        <f>+G25</f>
        <v>-0.0753545000043232</v>
      </c>
      <c r="O25">
        <f t="shared" si="3"/>
        <v>-0.03873675003463323</v>
      </c>
      <c r="Q25" s="2">
        <f t="shared" si="4"/>
        <v>27755.773</v>
      </c>
      <c r="AA25">
        <v>5</v>
      </c>
      <c r="AB25" t="s">
        <v>31</v>
      </c>
      <c r="AD25" t="s">
        <v>33</v>
      </c>
    </row>
    <row r="26" spans="1:17" ht="12.75">
      <c r="A26" s="16" t="s">
        <v>39</v>
      </c>
      <c r="B26" s="17" t="s">
        <v>40</v>
      </c>
      <c r="C26" s="18">
        <v>53028.5287</v>
      </c>
      <c r="D26" s="16">
        <v>0.0005</v>
      </c>
      <c r="E26">
        <f t="shared" si="0"/>
        <v>17260.0140830186</v>
      </c>
      <c r="F26">
        <f t="shared" si="1"/>
        <v>17260</v>
      </c>
      <c r="G26">
        <f t="shared" si="2"/>
        <v>0.008701999999175314</v>
      </c>
      <c r="I26">
        <f>+G26</f>
        <v>0.008701999999175314</v>
      </c>
      <c r="O26">
        <f t="shared" si="3"/>
        <v>0.007900750610571092</v>
      </c>
      <c r="Q26" s="2">
        <f t="shared" si="4"/>
        <v>38010.0287</v>
      </c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2022-11-16T06:56:57Z</dcterms:modified>
  <cp:category/>
  <cp:version/>
  <cp:contentType/>
  <cp:contentStatus/>
</cp:coreProperties>
</file>