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9180" windowHeight="144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<sst xmlns="http://schemas.openxmlformats.org/spreadsheetml/2006/main" count="59" uniqueCount="50">
  <si>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</si>
  <si>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</si>
  <si>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</si>
  <si>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</si>
  <si>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</si>
  <si>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</si>
  <si>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</si>
  <si>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</si>
  <si>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</si>
  <si>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</si>
  <si>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</si>
  <si>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</si>
  <si>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</si>
  <si>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</si>
  <si>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</si>
  <si>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</si>
  <si>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</si>
  <si>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</si>
  <si>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</si>
  <si>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</si>
  <si>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</si>
  <si>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</si>
  <si>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</si>
  <si>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</si>
  <si>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</si>
  <si>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</si>
  <si>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</si>
  <si>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</si>
  <si>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</si>
  <si>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</si>
  <si>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</si>
  <si>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</si>
  <si>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</si>
  <si>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</si>
  <si>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</si>
  <si>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</si>
  <si>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</si>
  <si>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</si>
  <si>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pg</t>
  </si>
  <si>
    <t>vis</t>
  </si>
  <si>
    <t>PE</t>
  </si>
  <si>
    <t>CCD</t>
  </si>
  <si>
    <t>KO Gem</t>
  </si>
  <si>
    <t>E</t>
  </si>
  <si>
    <t>GCVS</t>
  </si>
  <si>
    <t>VSX</t>
  </si>
  <si>
    <t>VSB-64</t>
  </si>
  <si>
    <t>I</t>
  </si>
  <si>
    <t>Ic</t>
  </si>
  <si>
    <t>V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</si>
</sst>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</numFmts>
  <fonts count="4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sz val="7.35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62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1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b/>
      <sz val="10"/>
      <color indexed="30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sz val="12"/>
      <color rgb="FFFF000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0" fontId="13" fillId="33" borderId="11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5" fillId="0" borderId="12" xfId="0" applyFont="1" applyBorder="1" applyAlignment="1">
      <alignment vertical="top"/>
    </xf>
    <xf numFmtId="0" fontId="0" fillId="33" borderId="11" xfId="0" applyFont="1" applyFill="1" applyBorder="1" applyAlignment="1">
      <alignment horizontal="left"/>
    </xf>
    <xf numFmtId="0" fontId="5" fillId="0" borderId="11" xfId="0" applyNumberFormat="1" applyFont="1" applyBorder="1" applyAlignment="1">
      <alignment horizontal="left"/>
    </xf>
    <xf numFmtId="0" fontId="0" fillId="0" borderId="11" xfId="0" applyNumberFormat="1" applyFont="1" applyBorder="1" applyAlignment="1">
      <alignment horizontal="left"/>
    </xf>
    <xf numFmtId="0" fontId="0" fillId="34" borderId="11" xfId="0" applyFont="1" applyFill="1" applyBorder="1" applyAlignment="1">
      <alignment horizontal="left"/>
    </xf>
    <xf numFmtId="0" fontId="0" fillId="0" borderId="11" xfId="0" applyFont="1" applyBorder="1" applyAlignment="1">
      <alignment vertical="top"/>
    </xf>
    <xf numFmtId="0" fontId="0" fillId="0" borderId="11" xfId="0" applyFont="1" applyBorder="1" applyAlignment="1">
      <alignment horizontal="left"/>
    </xf>
    <xf numFmtId="0" fontId="45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172" fontId="45" fillId="0" borderId="0" xfId="0" applyNumberFormat="1" applyFont="1" applyFill="1" applyBorder="1" applyAlignment="1" applyProtection="1">
      <alignment horizontal="left" vertical="top"/>
      <protection/>
    </xf>
    <xf numFmtId="0" fontId="45" fillId="0" borderId="0" xfId="0" applyNumberFormat="1" applyFont="1" applyFill="1" applyBorder="1" applyAlignment="1" applyProtection="1">
      <alignment horizontal="left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 Gem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19235579"/>
        <c:axId val="38902484"/>
      </c:scatterChart>
      <c:valAx>
        <c:axId val="19235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02484"/>
        <c:crosses val="autoZero"/>
        <c:crossBetween val="midCat"/>
        <c:dispUnits/>
      </c:valAx>
      <c:valAx>
        <c:axId val="389024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3557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72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243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spans="1:17" ht="20.25">
      <c r="A1" s="1" t="str">
        <f>F1&amp;" / GSC "&amp;RIGHT(I1,9)</f>
        <v>KO Gem / GSC na</v>
      </c>
      <c r="F1" s="33" t="s">
        <v>42</v>
      </c>
      <c r="G1" s="34">
        <v>149</v>
      </c>
      <c r="H1" s="35"/>
      <c r="I1" s="36" t="s">
        <v>13</v>
      </c>
      <c r="J1" s="37" t="s">
        <v>42</v>
      </c>
      <c r="K1" s="38">
        <v>6.4406</v>
      </c>
      <c r="L1" s="39">
        <v>14.3223</v>
      </c>
      <c r="M1" s="40">
        <v>38331.62</v>
      </c>
      <c r="N1" s="40">
        <v>2.86018</v>
      </c>
      <c r="O1" s="41" t="s">
        <v>43</v>
      </c>
      <c r="P1" s="42">
        <v>14.6</v>
      </c>
      <c r="Q1" s="42">
        <v>16.2</v>
      </c>
    </row>
    <row r="2" spans="1:4" ht="12.75">
      <c r="A2" t="s">
        <v>23</v>
      </c>
      <c r="B2" t="str">
        <f>O1</f>
        <v>E</v>
      </c>
      <c r="C2" s="29"/>
      <c r="D2" s="3"/>
    </row>
    <row r="3" ht="13.5" thickBot="1"/>
    <row r="4" spans="1:4" ht="14.25" thickBot="1" thickTop="1">
      <c r="A4" s="5" t="s">
        <v>0</v>
      </c>
      <c r="C4" s="26">
        <v>38765.58</v>
      </c>
      <c r="D4" s="27" t="s">
        <v>37</v>
      </c>
    </row>
    <row r="5" spans="1:5" ht="13.5" thickTop="1">
      <c r="A5" s="9" t="s">
        <v>28</v>
      </c>
      <c r="B5" s="10"/>
      <c r="C5" s="11">
        <v>-9.5</v>
      </c>
      <c r="D5" s="10" t="s">
        <v>29</v>
      </c>
      <c r="E5" s="10"/>
    </row>
    <row r="6" ht="12.75">
      <c r="A6" s="5" t="s">
        <v>1</v>
      </c>
    </row>
    <row r="7" spans="1:4" ht="12.75">
      <c r="A7" t="s">
        <v>2</v>
      </c>
      <c r="C7" s="8">
        <f>M1</f>
        <v>38331.62</v>
      </c>
      <c r="D7" s="28" t="s">
        <v>44</v>
      </c>
    </row>
    <row r="8" spans="1:4" ht="12.75">
      <c r="A8" t="s">
        <v>3</v>
      </c>
      <c r="C8" s="8">
        <f>N1</f>
        <v>2.86018</v>
      </c>
      <c r="D8" s="28" t="s">
        <v>45</v>
      </c>
    </row>
    <row r="9" spans="1:4" ht="12.75">
      <c r="A9" s="24" t="s">
        <v>32</v>
      </c>
      <c r="B9" s="32">
        <v>21</v>
      </c>
      <c r="C9" s="22" t="str">
        <f>"F"&amp;B9</f>
        <v>F21</v>
      </c>
      <c r="D9" s="23" t="str">
        <f>"G"&amp;B9</f>
        <v>G21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1">
        <f ca="1">INTERCEPT(INDIRECT($D$9):G992,INDIRECT($C$9):F992)</f>
        <v>1.3834196822548606E-06</v>
      </c>
      <c r="D11" s="3"/>
      <c r="E11" s="10"/>
    </row>
    <row r="12" spans="1:5" ht="12.75">
      <c r="A12" s="10" t="s">
        <v>16</v>
      </c>
      <c r="B12" s="10"/>
      <c r="C12" s="21">
        <f ca="1">SLOPE(INDIRECT($D$9):G992,INDIRECT($C$9):F992)</f>
        <v>7.573189323355655E-05</v>
      </c>
      <c r="D12" s="3"/>
      <c r="E12" s="10"/>
    </row>
    <row r="13" spans="1:3" ht="12.75">
      <c r="A13" s="10" t="s">
        <v>18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(C7+C11)+(C8+C12)*INT(MAX(F21:F3533))</f>
        <v>57809.961535576345</v>
      </c>
      <c r="E15" s="14" t="s">
        <v>34</v>
      </c>
      <c r="F15" s="30">
        <v>1</v>
      </c>
    </row>
    <row r="16" spans="1:6" ht="12.75">
      <c r="A16" s="16" t="s">
        <v>4</v>
      </c>
      <c r="B16" s="10"/>
      <c r="C16" s="17">
        <f>+C8+C12</f>
        <v>2.8602557318932336</v>
      </c>
      <c r="E16" s="14" t="s">
        <v>30</v>
      </c>
      <c r="F16" s="31">
        <f ca="1">NOW()+15018.5+$C$5/24</f>
        <v>59900.75942569444</v>
      </c>
    </row>
    <row r="17" spans="1:6" ht="13.5" thickBot="1">
      <c r="A17" s="14" t="s">
        <v>27</v>
      </c>
      <c r="B17" s="10"/>
      <c r="C17" s="10">
        <f>COUNT(C21:C2191)</f>
        <v>4</v>
      </c>
      <c r="E17" s="14" t="s">
        <v>35</v>
      </c>
      <c r="F17" s="15">
        <f>ROUND(2*(F16-$C$7)/$C$8,0)/2+F15</f>
        <v>7542</v>
      </c>
    </row>
    <row r="18" spans="1:6" ht="14.25" thickBot="1" thickTop="1">
      <c r="A18" s="16" t="s">
        <v>5</v>
      </c>
      <c r="B18" s="10"/>
      <c r="C18" s="19">
        <f>+C15</f>
        <v>57809.961535576345</v>
      </c>
      <c r="D18" s="20">
        <f>+C16</f>
        <v>2.8602557318932336</v>
      </c>
      <c r="E18" s="14" t="s">
        <v>36</v>
      </c>
      <c r="F18" s="23">
        <f>ROUND(2*(F16-$C$15)/$C$16,0)/2+F15</f>
        <v>732</v>
      </c>
    </row>
    <row r="19" spans="5:6" ht="13.5" thickTop="1">
      <c r="E19" s="14" t="s">
        <v>31</v>
      </c>
      <c r="F19" s="18">
        <f>+$C$15+$C$16*F18-15018.5-$C$5/24</f>
        <v>44885.56456465553</v>
      </c>
    </row>
    <row r="20" spans="1:21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38</v>
      </c>
      <c r="I20" s="7" t="s">
        <v>39</v>
      </c>
      <c r="J20" s="7" t="s">
        <v>40</v>
      </c>
      <c r="K20" s="7" t="s">
        <v>41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U20" s="25" t="s">
        <v>33</v>
      </c>
    </row>
    <row r="21" spans="1:17" ht="12.75">
      <c r="A21" t="s">
        <v>44</v>
      </c>
      <c r="C21" s="8">
        <v>38331.62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I21">
        <f>+G21</f>
        <v>0</v>
      </c>
      <c r="O21">
        <f>+C$11+C$12*$F21</f>
        <v>1.3834196822548606E-06</v>
      </c>
      <c r="Q21" s="2">
        <f>+C21-15018.5</f>
        <v>23313.120000000003</v>
      </c>
    </row>
    <row r="22" spans="1:17" ht="12.75">
      <c r="A22" s="43" t="s">
        <v>46</v>
      </c>
      <c r="B22" s="44" t="s">
        <v>47</v>
      </c>
      <c r="C22" s="45">
        <v>57779.9292</v>
      </c>
      <c r="D22" s="46" t="s">
        <v>48</v>
      </c>
      <c r="E22">
        <f>+(C22-C$7)/C$8</f>
        <v>6799.680159989929</v>
      </c>
      <c r="F22">
        <f>ROUND(2*E22,0)/2</f>
        <v>6799.5</v>
      </c>
      <c r="G22">
        <f>+C22-(C$7+F22*C$8)</f>
        <v>0.5152899999957299</v>
      </c>
      <c r="K22">
        <f>+G22</f>
        <v>0.5152899999957299</v>
      </c>
      <c r="O22">
        <f>+C$11+C$12*$F22</f>
        <v>0.51494039146125</v>
      </c>
      <c r="Q22" s="2">
        <f>+C22-15018.5</f>
        <v>42761.4292</v>
      </c>
    </row>
    <row r="23" spans="1:17" ht="12.75">
      <c r="A23" s="43" t="s">
        <v>46</v>
      </c>
      <c r="B23" s="44" t="s">
        <v>47</v>
      </c>
      <c r="C23" s="45">
        <v>57797.0915</v>
      </c>
      <c r="D23" s="46" t="s">
        <v>49</v>
      </c>
      <c r="E23">
        <f>+(C23-C$7)/C$8</f>
        <v>6805.680586536511</v>
      </c>
      <c r="F23">
        <f>ROUND(2*E23,0)/2</f>
        <v>6805.5</v>
      </c>
      <c r="G23">
        <f>+C23-(C$7+F23*C$8)</f>
        <v>0.5165099999940139</v>
      </c>
      <c r="K23">
        <f>+G23</f>
        <v>0.5165099999940139</v>
      </c>
      <c r="O23">
        <f>+C$11+C$12*$F23</f>
        <v>0.5153947828206513</v>
      </c>
      <c r="Q23" s="2">
        <f>+C23-15018.5</f>
        <v>42778.5915</v>
      </c>
    </row>
    <row r="24" spans="1:17" ht="12.75">
      <c r="A24" s="43" t="s">
        <v>46</v>
      </c>
      <c r="B24" s="44" t="s">
        <v>47</v>
      </c>
      <c r="C24" s="45">
        <v>57811.3902</v>
      </c>
      <c r="D24" s="46" t="s">
        <v>49</v>
      </c>
      <c r="E24">
        <f>+(C24-C$7)/C$8</f>
        <v>6810.679817354152</v>
      </c>
      <c r="F24">
        <f>ROUND(2*E24,0)/2</f>
        <v>6810.5</v>
      </c>
      <c r="G24">
        <f>+C24-(C$7+F24*C$8)</f>
        <v>0.5143099999986589</v>
      </c>
      <c r="K24">
        <f>+G24</f>
        <v>0.5143099999986589</v>
      </c>
      <c r="O24">
        <f>+C$11+C$12*$F24</f>
        <v>0.5157734422868191</v>
      </c>
      <c r="Q24" s="2">
        <f>+C24-15018.5</f>
        <v>42792.8902</v>
      </c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2022-11-17T05:13:35Z</dcterms:modified>
  <cp:category/>
  <cp:version/>
  <cp:contentType/>
  <cp:contentStatus/>
</cp:coreProperties>
</file>