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<sst xmlns="http://schemas.openxmlformats.org/spreadsheetml/2006/main" count="58" uniqueCount="49">
  <si>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</si>
  <si>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</si>
  <si>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</si>
  <si>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</si>
  <si>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</si>
  <si>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</si>
  <si>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</si>
  <si>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</si>
  <si>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</si>
  <si>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</si>
  <si>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</si>
  <si>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</si>
  <si>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</si>
  <si>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</si>
  <si>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</si>
  <si>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</si>
  <si>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</si>
  <si>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</si>
  <si>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</si>
  <si>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</si>
  <si>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</si>
  <si>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</si>
  <si>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</si>
  <si>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</si>
  <si>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</si>
  <si>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</si>
  <si>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</si>
  <si>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</si>
  <si>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</si>
  <si>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</si>
  <si>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</si>
  <si>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</si>
  <si>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</si>
  <si>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</si>
  <si>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</si>
  <si>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</si>
  <si>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</si>
  <si>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</si>
  <si>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</si>
  <si>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</si>
  <si>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</si>
  <si>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V0375 Gem / GSC 1351-0383</t>
  </si>
  <si>
    <t>GRAV</t>
  </si>
  <si>
    <t>not avail.</t>
  </si>
  <si>
    <t>EB</t>
  </si>
  <si>
    <t>IBVS 6029</t>
  </si>
  <si>
    <t>I</t>
  </si>
  <si>
    <t>IBVS 6042</t>
  </si>
  <si>
    <t>OEJV 0211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</si>
</sst>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7.35"/>
      <color indexed="8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0" fontId="13" fillId="0" borderId="0" xfId="57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1351-0383 - O-C Diagr.</a:t>
            </a:r>
          </a:p>
        </c:rich>
      </c:tx>
      <c:layout>
        <c:manualLayout>
          <c:xMode val="factor"/>
          <c:yMode val="factor"/>
          <c:x val="0.009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21"/>
          <c:w val="0.89825"/>
          <c:h val="0.62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GRAV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0.00030000000000000003</c:v>
                  </c:pt>
                  <c:pt idx="3">
                    <c:v>0.0006</c:v>
                  </c:pt>
                  <c:pt idx="4">
                    <c:v>0.001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8818871"/>
        <c:axId val="13825520"/>
      </c:scatterChart>
      <c:valAx>
        <c:axId val="3881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25520"/>
        <c:crosses val="autoZero"/>
        <c:crossBetween val="midCat"/>
        <c:dispUnits/>
      </c:valAx>
      <c:valAx>
        <c:axId val="13825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887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525"/>
          <c:y val="0.81925"/>
          <c:w val="0.758"/>
          <c:h val="0.15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81425" y="0"/>
        <a:ext cx="63055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7109375" style="0" customWidth="1"/>
    <col min="6" max="6" width="8.710937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41</v>
      </c>
    </row>
    <row r="2" spans="1:4" ht="12.75">
      <c r="A2" t="s">
        <v>24</v>
      </c>
      <c r="B2" s="28" t="s">
        <v>44</v>
      </c>
      <c r="C2" s="3"/>
      <c r="D2" s="3"/>
    </row>
    <row r="3" ht="13.5" thickBot="1"/>
    <row r="4" spans="1:4" ht="14.25" thickBot="1" thickTop="1">
      <c r="A4" s="5" t="s">
        <v>0</v>
      </c>
      <c r="C4" s="29" t="s">
        <v>43</v>
      </c>
      <c r="D4" s="30" t="s">
        <v>43</v>
      </c>
    </row>
    <row r="6" ht="12.75">
      <c r="A6" s="5" t="s">
        <v>1</v>
      </c>
    </row>
    <row r="7" spans="1:4" ht="12.75">
      <c r="A7" t="s">
        <v>2</v>
      </c>
      <c r="C7" s="8">
        <v>53044.612</v>
      </c>
      <c r="D7" s="28" t="s">
        <v>42</v>
      </c>
    </row>
    <row r="8" spans="1:4" ht="12.75">
      <c r="A8" t="s">
        <v>3</v>
      </c>
      <c r="C8" s="8">
        <v>0.65264</v>
      </c>
      <c r="D8" s="28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-0.08695611568768247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1.913082893921487E-05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59900.771915046294</v>
      </c>
    </row>
    <row r="15" spans="1:5" ht="12.75">
      <c r="A15" s="12" t="s">
        <v>17</v>
      </c>
      <c r="B15" s="10"/>
      <c r="C15" s="13">
        <f>(C7+C11)+(C8+C12)*INT(MAX(F21:F3533))</f>
        <v>58148.97210609745</v>
      </c>
      <c r="D15" s="14" t="s">
        <v>39</v>
      </c>
      <c r="E15" s="15">
        <f>ROUND(2*(E14-$C$7)/$C$8,0)/2+E13</f>
        <v>10506.5</v>
      </c>
    </row>
    <row r="16" spans="1:5" ht="12.75">
      <c r="A16" s="16" t="s">
        <v>4</v>
      </c>
      <c r="B16" s="10"/>
      <c r="C16" s="17">
        <f>+C8+C12</f>
        <v>0.6526591308289392</v>
      </c>
      <c r="D16" s="14" t="s">
        <v>40</v>
      </c>
      <c r="E16" s="24">
        <f>ROUND(2*(E14-$C$15)/$C$16,0)/2+E13</f>
        <v>2685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44883.257705706485</v>
      </c>
    </row>
    <row r="18" spans="1:5" ht="14.25" thickBot="1" thickTop="1">
      <c r="A18" s="16" t="s">
        <v>5</v>
      </c>
      <c r="B18" s="10"/>
      <c r="C18" s="19">
        <f>+C15</f>
        <v>58148.97210609745</v>
      </c>
      <c r="D18" s="20">
        <f>+C16</f>
        <v>0.6526591308289392</v>
      </c>
      <c r="E18" s="21" t="s">
        <v>35</v>
      </c>
    </row>
    <row r="19" spans="1:5" ht="13.5" thickTop="1">
      <c r="A19" s="25" t="s">
        <v>36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s="28" t="s">
        <v>42</v>
      </c>
      <c r="C21" s="8">
        <v>53044.612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-0.08695611568768247</v>
      </c>
      <c r="Q21" s="2">
        <f>+C21-15018.5</f>
        <v>38026.112</v>
      </c>
    </row>
    <row r="22" spans="1:17" ht="12.75">
      <c r="A22" s="31" t="s">
        <v>45</v>
      </c>
      <c r="B22" s="32" t="s">
        <v>46</v>
      </c>
      <c r="C22" s="31">
        <v>55980.7336</v>
      </c>
      <c r="D22" s="31">
        <v>0.0004</v>
      </c>
      <c r="E22">
        <f>+(C22-C$7)/C$8</f>
        <v>4498.837950478056</v>
      </c>
      <c r="F22">
        <f>ROUND(2*E22,0)/2</f>
        <v>4499</v>
      </c>
      <c r="G22">
        <f>+C22-(C$7+F22*C$8)</f>
        <v>-0.10575999999855412</v>
      </c>
      <c r="I22">
        <f>+G22</f>
        <v>-0.10575999999855412</v>
      </c>
      <c r="O22">
        <f>+C$11+C$12*$F22</f>
        <v>-0.0008865162901547791</v>
      </c>
      <c r="Q22" s="2">
        <f>+C22-15018.5</f>
        <v>40962.2336</v>
      </c>
    </row>
    <row r="23" spans="1:17" ht="12.75">
      <c r="A23" s="33" t="s">
        <v>47</v>
      </c>
      <c r="B23" s="34" t="s">
        <v>46</v>
      </c>
      <c r="C23" s="35">
        <v>56282.8892</v>
      </c>
      <c r="D23" s="35">
        <v>0.00030000000000000003</v>
      </c>
      <c r="E23">
        <f>+(C23-C$7)/C$8</f>
        <v>4961.8123314537825</v>
      </c>
      <c r="F23">
        <f>ROUND(2*E23,0)/2</f>
        <v>4962</v>
      </c>
      <c r="G23">
        <f>+C23-(C$7+F23*C$8)</f>
        <v>-0.1224800000054529</v>
      </c>
      <c r="I23">
        <f>+G23</f>
        <v>-0.1224800000054529</v>
      </c>
      <c r="O23">
        <f>+C$11+C$12*$F23</f>
        <v>0.00797105750870171</v>
      </c>
      <c r="Q23" s="2">
        <f>+C23-15018.5</f>
        <v>41264.3892</v>
      </c>
    </row>
    <row r="24" spans="1:17" ht="12.75">
      <c r="A24" s="36" t="s">
        <v>48</v>
      </c>
      <c r="B24" s="37" t="s">
        <v>46</v>
      </c>
      <c r="C24" s="38">
        <v>57841.33091000002</v>
      </c>
      <c r="D24" s="38">
        <v>0.0006</v>
      </c>
      <c r="E24">
        <f>+(C24-C$7)/C$8</f>
        <v>7349.716398014247</v>
      </c>
      <c r="F24">
        <f>ROUND(2*E24,0)/2</f>
        <v>7349.5</v>
      </c>
      <c r="G24">
        <f>+C24-(C$7+F24*C$8)</f>
        <v>0.14123000001563923</v>
      </c>
      <c r="I24">
        <f>+G24</f>
        <v>0.14123000001563923</v>
      </c>
      <c r="O24">
        <f>+C$11+C$12*$F24</f>
        <v>0.053645911601077206</v>
      </c>
      <c r="Q24" s="2">
        <f>+C24-15018.5</f>
        <v>42822.83091000002</v>
      </c>
    </row>
    <row r="25" spans="1:17" ht="12.75">
      <c r="A25" s="36" t="s">
        <v>48</v>
      </c>
      <c r="B25" s="37" t="s">
        <v>46</v>
      </c>
      <c r="C25" s="38">
        <v>58149.359219999984</v>
      </c>
      <c r="D25" s="38">
        <v>0.001</v>
      </c>
      <c r="E25">
        <f>+(C25-C$7)/C$8</f>
        <v>7821.689170139714</v>
      </c>
      <c r="F25">
        <f>ROUND(2*E25,0)/2</f>
        <v>7821.5</v>
      </c>
      <c r="G25">
        <f>+C25-(C$7+F25*C$8)</f>
        <v>0.12345999998069601</v>
      </c>
      <c r="I25">
        <f>+G25</f>
        <v>0.12345999998069601</v>
      </c>
      <c r="O25">
        <f>+C$11+C$12*$F25</f>
        <v>0.06267566286038662</v>
      </c>
      <c r="Q25" s="2">
        <f>+C25-15018.5</f>
        <v>43130.859219999984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otectedRanges>
    <protectedRange sqref="A24:D25" name="Range1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2022-11-17T05:31:33Z</dcterms:modified>
  <cp:category/>
  <cp:version/>
  <cp:contentType/>
  <cp:contentStatus/>
</cp:coreProperties>
</file>