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<sst xmlns="http://schemas.openxmlformats.org/spreadsheetml/2006/main" count="84" uniqueCount="54">
  <si>
    <t>0.0017</t>
  </si>
  <si>
    <t>0.0018</t>
  </si>
  <si>
    <t>PE</t>
  </si>
  <si>
    <t>IBVS 6196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</si>
  <si>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</si>
  <si>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</si>
  <si>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</si>
  <si>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</si>
  <si>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</si>
  <si>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</si>
  <si>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</si>
  <si>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</si>
  <si>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</si>
  <si>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</si>
  <si>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</si>
  <si>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</si>
  <si>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</si>
  <si>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</si>
  <si>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</si>
  <si>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</si>
  <si>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</si>
  <si>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</si>
  <si>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</si>
  <si>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</si>
  <si>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</si>
  <si>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</si>
  <si>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</si>
  <si>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</si>
  <si>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</si>
  <si>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</si>
  <si>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</si>
  <si>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</si>
  <si>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</si>
  <si>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</si>
  <si>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</si>
  <si>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</si>
  <si>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</si>
  <si>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</si>
  <si>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</si>
  <si>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</si>
  <si>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</si>
  <si>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</si>
  <si>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OEJV 0091</t>
  </si>
  <si>
    <t>not avail.</t>
  </si>
  <si>
    <t>EW</t>
  </si>
  <si>
    <t>IBVS 5960</t>
  </si>
  <si>
    <t>II</t>
  </si>
  <si>
    <t>I</t>
  </si>
  <si>
    <t>IBVS 6018</t>
  </si>
  <si>
    <t>V0402 Gem / GSC 1338-1984</t>
  </si>
  <si>
    <t>IBVS 6154</t>
  </si>
  <si>
    <t>vis</t>
  </si>
  <si>
    <t>OEJV 0211</t>
  </si>
  <si>
    <t>CCD?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</si>
</sst>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5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29" fillId="0" borderId="0" xfId="61" applyFont="1" applyAlignment="1">
      <alignment wrapText="1"/>
      <protection/>
    </xf>
    <xf numFmtId="0" fontId="29" fillId="0" borderId="0" xfId="61" applyFont="1" applyAlignment="1">
      <alignment horizontal="center" wrapText="1"/>
      <protection/>
    </xf>
    <xf numFmtId="0" fontId="29" fillId="0" borderId="0" xfId="61" applyFont="1" applyAlignment="1">
      <alignment horizontal="left" wrapText="1"/>
      <protection/>
    </xf>
    <xf numFmtId="0" fontId="29" fillId="0" borderId="0" xfId="61" applyFont="1">
      <alignment/>
      <protection/>
    </xf>
    <xf numFmtId="0" fontId="29" fillId="0" borderId="0" xfId="61" applyFont="1" applyAlignment="1">
      <alignment horizontal="center"/>
      <protection/>
    </xf>
    <xf numFmtId="0" fontId="29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V0402 Gem - O-C Diagr.</a:t>
            </a:r>
          </a:p>
        </c:rich>
      </c:tx>
      <c:layout>
        <c:manualLayout>
          <c:xMode val="factor"/>
          <c:yMode val="factor"/>
          <c:x val="0.00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2075"/>
          <c:w val="0.8985"/>
          <c:h val="0.70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</c:v>
                  </c:pt>
                  <c:pt idx="6">
                    <c:v>0</c:v>
                  </c:pt>
                  <c:pt idx="7">
                    <c:v>0.0002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0.0003</c:v>
                  </c:pt>
                  <c:pt idx="14">
                    <c:v>0.0004</c:v>
                  </c:pt>
                  <c:pt idx="15">
                    <c:v>0.0003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</c:v>
                  </c:pt>
                  <c:pt idx="6">
                    <c:v>0</c:v>
                  </c:pt>
                  <c:pt idx="7">
                    <c:v>0.0002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0.0003</c:v>
                  </c:pt>
                  <c:pt idx="14">
                    <c:v>0.0004</c:v>
                  </c:pt>
                  <c:pt idx="15">
                    <c:v>0.0003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</c:v>
                  </c:pt>
                  <c:pt idx="6">
                    <c:v>0</c:v>
                  </c:pt>
                  <c:pt idx="7">
                    <c:v>0.0002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0.0003</c:v>
                  </c:pt>
                  <c:pt idx="14">
                    <c:v>0.0004</c:v>
                  </c:pt>
                  <c:pt idx="15">
                    <c:v>0.0003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</c:v>
                  </c:pt>
                  <c:pt idx="6">
                    <c:v>0</c:v>
                  </c:pt>
                  <c:pt idx="7">
                    <c:v>0.0002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0.0003</c:v>
                  </c:pt>
                  <c:pt idx="14">
                    <c:v>0.0004</c:v>
                  </c:pt>
                  <c:pt idx="15">
                    <c:v>0.0003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</c:v>
                  </c:pt>
                  <c:pt idx="6">
                    <c:v>0</c:v>
                  </c:pt>
                  <c:pt idx="7">
                    <c:v>0.0002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0.0003</c:v>
                  </c:pt>
                  <c:pt idx="14">
                    <c:v>0.0004</c:v>
                  </c:pt>
                  <c:pt idx="15">
                    <c:v>0.0003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</c:v>
                  </c:pt>
                  <c:pt idx="6">
                    <c:v>0</c:v>
                  </c:pt>
                  <c:pt idx="7">
                    <c:v>0.0002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0.0003</c:v>
                  </c:pt>
                  <c:pt idx="14">
                    <c:v>0.0004</c:v>
                  </c:pt>
                  <c:pt idx="15">
                    <c:v>0.0003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</c:v>
                  </c:pt>
                  <c:pt idx="6">
                    <c:v>0</c:v>
                  </c:pt>
                  <c:pt idx="7">
                    <c:v>0.0002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0.0003</c:v>
                  </c:pt>
                  <c:pt idx="14">
                    <c:v>0.0004</c:v>
                  </c:pt>
                  <c:pt idx="15">
                    <c:v>0.0003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</c:v>
                  </c:pt>
                  <c:pt idx="6">
                    <c:v>0</c:v>
                  </c:pt>
                  <c:pt idx="7">
                    <c:v>0.0002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0.0003</c:v>
                  </c:pt>
                  <c:pt idx="14">
                    <c:v>0.0004</c:v>
                  </c:pt>
                  <c:pt idx="15">
                    <c:v>0.0003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</c:v>
                  </c:pt>
                  <c:pt idx="6">
                    <c:v>0</c:v>
                  </c:pt>
                  <c:pt idx="7">
                    <c:v>0.0002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0.0003</c:v>
                  </c:pt>
                  <c:pt idx="14">
                    <c:v>0.0004</c:v>
                  </c:pt>
                  <c:pt idx="15">
                    <c:v>0.0003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</c:v>
                  </c:pt>
                  <c:pt idx="6">
                    <c:v>0</c:v>
                  </c:pt>
                  <c:pt idx="7">
                    <c:v>0.0002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0.0003</c:v>
                  </c:pt>
                  <c:pt idx="14">
                    <c:v>0.0004</c:v>
                  </c:pt>
                  <c:pt idx="15">
                    <c:v>0.0003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</c:v>
                  </c:pt>
                  <c:pt idx="6">
                    <c:v>0</c:v>
                  </c:pt>
                  <c:pt idx="7">
                    <c:v>0.0002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0.0003</c:v>
                  </c:pt>
                  <c:pt idx="14">
                    <c:v>0.0004</c:v>
                  </c:pt>
                  <c:pt idx="15">
                    <c:v>0.0003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</c:v>
                  </c:pt>
                  <c:pt idx="6">
                    <c:v>0</c:v>
                  </c:pt>
                  <c:pt idx="7">
                    <c:v>0.0002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0.0003</c:v>
                  </c:pt>
                  <c:pt idx="14">
                    <c:v>0.0004</c:v>
                  </c:pt>
                  <c:pt idx="15">
                    <c:v>0.0003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</c:v>
                  </c:pt>
                  <c:pt idx="6">
                    <c:v>0</c:v>
                  </c:pt>
                  <c:pt idx="7">
                    <c:v>0.0002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0.0003</c:v>
                  </c:pt>
                  <c:pt idx="14">
                    <c:v>0.0004</c:v>
                  </c:pt>
                  <c:pt idx="15">
                    <c:v>0.0003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</c:v>
                  </c:pt>
                  <c:pt idx="6">
                    <c:v>0</c:v>
                  </c:pt>
                  <c:pt idx="7">
                    <c:v>0.0002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0.0003</c:v>
                  </c:pt>
                  <c:pt idx="14">
                    <c:v>0.0004</c:v>
                  </c:pt>
                  <c:pt idx="15">
                    <c:v>0.0003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116332"/>
        <c:axId val="28046989"/>
      </c:scatterChart>
      <c:valAx>
        <c:axId val="311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6989"/>
        <c:crosses val="autoZero"/>
        <c:crossBetween val="midCat"/>
        <c:dispUnits/>
      </c:valAx>
      <c:valAx>
        <c:axId val="28046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33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375"/>
          <c:y val="0.898"/>
          <c:w val="0.986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17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7675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F8" sqref="F8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49</v>
      </c>
    </row>
    <row r="2" spans="1:4" ht="12.75">
      <c r="A2" t="s">
        <v>29</v>
      </c>
      <c r="B2" s="28" t="s">
        <v>44</v>
      </c>
      <c r="D2" s="3"/>
    </row>
    <row r="3" ht="13.5" thickBot="1"/>
    <row r="4" spans="1:4" ht="14.25" thickBot="1" thickTop="1">
      <c r="A4" s="5" t="s">
        <v>6</v>
      </c>
      <c r="C4" s="8" t="s">
        <v>43</v>
      </c>
      <c r="D4" s="9" t="s">
        <v>43</v>
      </c>
    </row>
    <row r="5" spans="1:4" ht="13.5" thickTop="1">
      <c r="A5" s="11" t="s">
        <v>34</v>
      </c>
      <c r="B5" s="12"/>
      <c r="C5" s="13">
        <v>-9.5</v>
      </c>
      <c r="D5" s="12" t="s">
        <v>35</v>
      </c>
    </row>
    <row r="6" ht="12.75">
      <c r="A6" s="5" t="s">
        <v>7</v>
      </c>
    </row>
    <row r="7" spans="1:4" ht="12.75">
      <c r="A7" t="s">
        <v>8</v>
      </c>
      <c r="C7">
        <v>51612.703</v>
      </c>
      <c r="D7" s="28" t="s">
        <v>42</v>
      </c>
    </row>
    <row r="8" spans="1:4" ht="12.75">
      <c r="A8" t="s">
        <v>9</v>
      </c>
      <c r="C8">
        <v>0.399248</v>
      </c>
      <c r="D8" s="28" t="s">
        <v>42</v>
      </c>
    </row>
    <row r="9" spans="1:4" ht="12.75">
      <c r="A9" s="26" t="s">
        <v>38</v>
      </c>
      <c r="B9" s="27">
        <v>22</v>
      </c>
      <c r="C9" s="24" t="str">
        <f>"F"&amp;B9</f>
        <v>F22</v>
      </c>
      <c r="D9" s="25" t="str">
        <f>"G"&amp;B9</f>
        <v>G22</v>
      </c>
    </row>
    <row r="10" spans="1:5" ht="13.5" thickBot="1">
      <c r="A10" s="12"/>
      <c r="B10" s="12"/>
      <c r="C10" s="4" t="s">
        <v>25</v>
      </c>
      <c r="D10" s="4" t="s">
        <v>26</v>
      </c>
      <c r="E10" s="12"/>
    </row>
    <row r="11" spans="1:5" ht="12.75">
      <c r="A11" s="12" t="s">
        <v>21</v>
      </c>
      <c r="B11" s="12"/>
      <c r="C11" s="23">
        <f ca="1">INTERCEPT(INDIRECT($D$9):G992,INDIRECT($C$9):F992)</f>
        <v>-0.015151747590111696</v>
      </c>
      <c r="D11" s="3"/>
      <c r="E11" s="12"/>
    </row>
    <row r="12" spans="1:5" ht="12.75">
      <c r="A12" s="12" t="s">
        <v>22</v>
      </c>
      <c r="B12" s="12"/>
      <c r="C12" s="23">
        <f ca="1">SLOPE(INDIRECT($D$9):G992,INDIRECT($C$9):F992)</f>
        <v>5.249850181492749E-06</v>
      </c>
      <c r="D12" s="3"/>
      <c r="E12" s="12"/>
    </row>
    <row r="13" spans="1:3" ht="12.75">
      <c r="A13" s="12" t="s">
        <v>24</v>
      </c>
      <c r="B13" s="12"/>
      <c r="C13" s="3" t="s">
        <v>19</v>
      </c>
    </row>
    <row r="14" spans="1:3" ht="12.75">
      <c r="A14" s="12"/>
      <c r="B14" s="12"/>
      <c r="C14" s="12"/>
    </row>
    <row r="15" spans="1:6" ht="12.75">
      <c r="A15" s="14" t="s">
        <v>23</v>
      </c>
      <c r="B15" s="12"/>
      <c r="C15" s="15">
        <f>(C7+C11)+(C8+C12)*INT(MAX(F21:F3533))</f>
        <v>58149.26205479958</v>
      </c>
      <c r="E15" s="16" t="s">
        <v>39</v>
      </c>
      <c r="F15" s="13">
        <v>1</v>
      </c>
    </row>
    <row r="16" spans="1:6" ht="12.75">
      <c r="A16" s="18" t="s">
        <v>10</v>
      </c>
      <c r="B16" s="12"/>
      <c r="C16" s="19">
        <f>+C8+C12</f>
        <v>0.39925324985018146</v>
      </c>
      <c r="E16" s="16" t="s">
        <v>36</v>
      </c>
      <c r="F16" s="17">
        <f ca="1">NOW()+15018.5+$C$5/24</f>
        <v>59900.774358449074</v>
      </c>
    </row>
    <row r="17" spans="1:6" ht="13.5" thickBot="1">
      <c r="A17" s="16" t="s">
        <v>33</v>
      </c>
      <c r="B17" s="12"/>
      <c r="C17" s="12">
        <f>COUNT(C21:C2191)</f>
        <v>16</v>
      </c>
      <c r="E17" s="16" t="s">
        <v>40</v>
      </c>
      <c r="F17" s="17">
        <f>ROUND(2*(F16-$C$7)/$C$8,0)/2+F15</f>
        <v>20760</v>
      </c>
    </row>
    <row r="18" spans="1:6" ht="14.25" thickBot="1" thickTop="1">
      <c r="A18" s="18" t="s">
        <v>11</v>
      </c>
      <c r="B18" s="12"/>
      <c r="C18" s="21">
        <f>+C15</f>
        <v>58149.26205479958</v>
      </c>
      <c r="D18" s="22">
        <f>+C16</f>
        <v>0.39925324985018146</v>
      </c>
      <c r="E18" s="16" t="s">
        <v>41</v>
      </c>
      <c r="F18" s="25">
        <f>ROUND(2*(F16-$C$15)/$C$16,0)/2+F15</f>
        <v>4388</v>
      </c>
    </row>
    <row r="19" spans="5:6" ht="13.5" thickTop="1">
      <c r="E19" s="16" t="s">
        <v>37</v>
      </c>
      <c r="F19" s="20">
        <f>+$C$15+$C$16*F18-15018.5-$C$5/24</f>
        <v>44883.08114847552</v>
      </c>
    </row>
    <row r="20" spans="1:17" ht="13.5" thickBot="1">
      <c r="A20" s="4" t="s">
        <v>12</v>
      </c>
      <c r="B20" s="4" t="s">
        <v>13</v>
      </c>
      <c r="C20" s="4" t="s">
        <v>14</v>
      </c>
      <c r="D20" s="4" t="s">
        <v>18</v>
      </c>
      <c r="E20" s="4" t="s">
        <v>15</v>
      </c>
      <c r="F20" s="4" t="s">
        <v>16</v>
      </c>
      <c r="G20" s="4" t="s">
        <v>17</v>
      </c>
      <c r="H20" s="7" t="s">
        <v>5</v>
      </c>
      <c r="I20" s="7" t="s">
        <v>51</v>
      </c>
      <c r="J20" s="7" t="s">
        <v>2</v>
      </c>
      <c r="K20" s="7" t="s">
        <v>4</v>
      </c>
      <c r="L20" s="7" t="s">
        <v>30</v>
      </c>
      <c r="M20" s="7" t="s">
        <v>31</v>
      </c>
      <c r="N20" s="7" t="s">
        <v>32</v>
      </c>
      <c r="O20" s="7" t="s">
        <v>28</v>
      </c>
      <c r="P20" s="6" t="s">
        <v>27</v>
      </c>
      <c r="Q20" s="4" t="s">
        <v>20</v>
      </c>
    </row>
    <row r="21" spans="1:17" ht="12.75">
      <c r="A21" s="28" t="s">
        <v>42</v>
      </c>
      <c r="C21" s="10">
        <v>51612.703</v>
      </c>
      <c r="D21" s="10" t="s">
        <v>19</v>
      </c>
      <c r="E21">
        <f aca="true" t="shared" si="0" ref="E21:E27">+(C21-C$7)/C$8</f>
        <v>0</v>
      </c>
      <c r="F21">
        <f aca="true" t="shared" si="1" ref="F21:F27">ROUND(2*E21,0)/2</f>
        <v>0</v>
      </c>
      <c r="G21">
        <f aca="true" t="shared" si="2" ref="G21:G27">+C21-(C$7+F21*C$8)</f>
        <v>0</v>
      </c>
      <c r="I21">
        <f>+G21</f>
        <v>0</v>
      </c>
      <c r="O21">
        <f aca="true" t="shared" si="3" ref="O21:O27">+C$11+C$12*$F21</f>
        <v>-0.015151747590111696</v>
      </c>
      <c r="Q21" s="2">
        <f aca="true" t="shared" si="4" ref="Q21:Q27">+C21-15018.5</f>
        <v>36594.203</v>
      </c>
    </row>
    <row r="22" spans="1:18" ht="12.75">
      <c r="A22" s="29" t="s">
        <v>45</v>
      </c>
      <c r="B22" s="30" t="s">
        <v>46</v>
      </c>
      <c r="C22" s="31">
        <v>55533.9534</v>
      </c>
      <c r="D22" s="31">
        <v>0.0004</v>
      </c>
      <c r="E22">
        <f t="shared" si="0"/>
        <v>9821.590590309776</v>
      </c>
      <c r="F22">
        <f t="shared" si="1"/>
        <v>9821.5</v>
      </c>
      <c r="G22">
        <f t="shared" si="2"/>
        <v>0.036167999998724554</v>
      </c>
      <c r="K22">
        <f aca="true" t="shared" si="5" ref="K22:K27">+G22</f>
        <v>0.036167999998724554</v>
      </c>
      <c r="O22">
        <f t="shared" si="3"/>
        <v>0.03640965596741934</v>
      </c>
      <c r="Q22" s="2">
        <f t="shared" si="4"/>
        <v>40515.4534</v>
      </c>
      <c r="R22" t="s">
        <v>53</v>
      </c>
    </row>
    <row r="23" spans="1:18" ht="12.75">
      <c r="A23" s="29" t="s">
        <v>45</v>
      </c>
      <c r="B23" s="30" t="s">
        <v>47</v>
      </c>
      <c r="C23" s="31">
        <v>55538.9432</v>
      </c>
      <c r="D23" s="31">
        <v>0.0003</v>
      </c>
      <c r="E23">
        <f t="shared" si="0"/>
        <v>9834.0885865427</v>
      </c>
      <c r="F23">
        <f t="shared" si="1"/>
        <v>9834</v>
      </c>
      <c r="G23">
        <f t="shared" si="2"/>
        <v>0.03536799999710638</v>
      </c>
      <c r="K23">
        <f t="shared" si="5"/>
        <v>0.03536799999710638</v>
      </c>
      <c r="O23">
        <f t="shared" si="3"/>
        <v>0.03647527909468799</v>
      </c>
      <c r="Q23" s="2">
        <f t="shared" si="4"/>
        <v>40520.4432</v>
      </c>
      <c r="R23" t="s">
        <v>53</v>
      </c>
    </row>
    <row r="24" spans="1:18" ht="12.75">
      <c r="A24" s="32" t="s">
        <v>48</v>
      </c>
      <c r="B24" s="33"/>
      <c r="C24" s="31">
        <v>55842.9759</v>
      </c>
      <c r="D24" s="31">
        <v>0.0003</v>
      </c>
      <c r="E24">
        <f t="shared" si="0"/>
        <v>10595.601981725635</v>
      </c>
      <c r="F24">
        <f t="shared" si="1"/>
        <v>10595.5</v>
      </c>
      <c r="G24">
        <f t="shared" si="2"/>
        <v>0.04071599999588216</v>
      </c>
      <c r="K24">
        <f t="shared" si="5"/>
        <v>0.04071599999588216</v>
      </c>
      <c r="O24">
        <f t="shared" si="3"/>
        <v>0.04047304000789472</v>
      </c>
      <c r="Q24" s="2">
        <f t="shared" si="4"/>
        <v>40824.4759</v>
      </c>
      <c r="R24" t="s">
        <v>4</v>
      </c>
    </row>
    <row r="25" spans="1:18" ht="12.75">
      <c r="A25" s="32" t="s">
        <v>50</v>
      </c>
      <c r="B25" s="33"/>
      <c r="C25" s="31">
        <v>57365.7279</v>
      </c>
      <c r="D25" s="31">
        <v>0.0004</v>
      </c>
      <c r="E25">
        <f t="shared" si="0"/>
        <v>14409.652396505422</v>
      </c>
      <c r="F25">
        <f t="shared" si="1"/>
        <v>14409.5</v>
      </c>
      <c r="G25">
        <f t="shared" si="2"/>
        <v>0.060843999999633525</v>
      </c>
      <c r="K25">
        <f t="shared" si="5"/>
        <v>0.060843999999633525</v>
      </c>
      <c r="O25">
        <f t="shared" si="3"/>
        <v>0.060495968600108065</v>
      </c>
      <c r="Q25" s="2">
        <f t="shared" si="4"/>
        <v>42347.2279</v>
      </c>
      <c r="R25" t="s">
        <v>4</v>
      </c>
    </row>
    <row r="26" spans="1:18" ht="12.75">
      <c r="A26" s="34" t="s">
        <v>3</v>
      </c>
      <c r="B26" s="35" t="s">
        <v>47</v>
      </c>
      <c r="C26" s="36">
        <v>57385.2915</v>
      </c>
      <c r="D26" s="36" t="s">
        <v>0</v>
      </c>
      <c r="E26">
        <f t="shared" si="0"/>
        <v>14458.653518614992</v>
      </c>
      <c r="F26">
        <f t="shared" si="1"/>
        <v>14458.5</v>
      </c>
      <c r="G26">
        <f t="shared" si="2"/>
        <v>0.06129199999850243</v>
      </c>
      <c r="K26">
        <f t="shared" si="5"/>
        <v>0.06129199999850243</v>
      </c>
      <c r="O26">
        <f t="shared" si="3"/>
        <v>0.060753211259001204</v>
      </c>
      <c r="Q26" s="2">
        <f t="shared" si="4"/>
        <v>42366.7915</v>
      </c>
      <c r="R26" t="s">
        <v>53</v>
      </c>
    </row>
    <row r="27" spans="1:18" ht="12.75">
      <c r="A27" s="34" t="s">
        <v>3</v>
      </c>
      <c r="B27" s="35" t="s">
        <v>47</v>
      </c>
      <c r="C27" s="36">
        <v>57385.4916</v>
      </c>
      <c r="D27" s="36" t="s">
        <v>1</v>
      </c>
      <c r="E27">
        <f t="shared" si="0"/>
        <v>14459.15471085641</v>
      </c>
      <c r="F27">
        <f t="shared" si="1"/>
        <v>14459</v>
      </c>
      <c r="G27">
        <f t="shared" si="2"/>
        <v>0.061767999999574386</v>
      </c>
      <c r="K27">
        <f t="shared" si="5"/>
        <v>0.061767999999574386</v>
      </c>
      <c r="O27">
        <f t="shared" si="3"/>
        <v>0.06075583618409195</v>
      </c>
      <c r="Q27" s="2">
        <f t="shared" si="4"/>
        <v>42366.9916</v>
      </c>
      <c r="R27" t="s">
        <v>53</v>
      </c>
    </row>
    <row r="28" spans="1:17" ht="12.75">
      <c r="A28" s="37" t="s">
        <v>52</v>
      </c>
      <c r="B28" s="38" t="s">
        <v>47</v>
      </c>
      <c r="C28" s="39">
        <v>57780.35246999981</v>
      </c>
      <c r="D28" s="39">
        <v>0.0002</v>
      </c>
      <c r="E28">
        <f aca="true" t="shared" si="6" ref="E28:E36">+(C28-C$7)/C$8</f>
        <v>15448.166227507232</v>
      </c>
      <c r="F28">
        <f aca="true" t="shared" si="7" ref="F28:F36">ROUND(2*E28,0)/2</f>
        <v>15448</v>
      </c>
      <c r="G28">
        <f aca="true" t="shared" si="8" ref="G28:G36">+C28-(C$7+F28*C$8)</f>
        <v>0.06636599980993196</v>
      </c>
      <c r="K28">
        <f aca="true" t="shared" si="9" ref="K28:K36">+G28</f>
        <v>0.06636599980993196</v>
      </c>
      <c r="O28">
        <f aca="true" t="shared" si="10" ref="O28:O36">+C$11+C$12*$F28</f>
        <v>0.06594793801358828</v>
      </c>
      <c r="Q28" s="2">
        <f aca="true" t="shared" si="11" ref="Q28:Q36">+C28-15018.5</f>
        <v>42761.85246999981</v>
      </c>
    </row>
    <row r="29" spans="1:17" ht="12.75">
      <c r="A29" s="37" t="s">
        <v>52</v>
      </c>
      <c r="B29" s="38" t="s">
        <v>47</v>
      </c>
      <c r="C29" s="39">
        <v>57800.31479000021</v>
      </c>
      <c r="D29" s="39">
        <v>0.0001</v>
      </c>
      <c r="E29">
        <f t="shared" si="6"/>
        <v>15498.166027131523</v>
      </c>
      <c r="F29">
        <f t="shared" si="7"/>
        <v>15498</v>
      </c>
      <c r="G29">
        <f t="shared" si="8"/>
        <v>0.06628600020485464</v>
      </c>
      <c r="K29">
        <f t="shared" si="9"/>
        <v>0.06628600020485464</v>
      </c>
      <c r="O29">
        <f t="shared" si="10"/>
        <v>0.06621043052266293</v>
      </c>
      <c r="Q29" s="2">
        <f t="shared" si="11"/>
        <v>42781.81479000021</v>
      </c>
    </row>
    <row r="30" spans="1:17" ht="12.75">
      <c r="A30" s="37" t="s">
        <v>52</v>
      </c>
      <c r="B30" s="38" t="s">
        <v>47</v>
      </c>
      <c r="C30" s="39">
        <v>57800.31558000017</v>
      </c>
      <c r="D30" s="39">
        <v>0.0002</v>
      </c>
      <c r="E30">
        <f t="shared" si="6"/>
        <v>15498.168005851421</v>
      </c>
      <c r="F30">
        <f t="shared" si="7"/>
        <v>15498</v>
      </c>
      <c r="G30">
        <f t="shared" si="8"/>
        <v>0.06707600016670767</v>
      </c>
      <c r="K30">
        <f t="shared" si="9"/>
        <v>0.06707600016670767</v>
      </c>
      <c r="O30">
        <f t="shared" si="10"/>
        <v>0.06621043052266293</v>
      </c>
      <c r="Q30" s="2">
        <f t="shared" si="11"/>
        <v>42781.81558000017</v>
      </c>
    </row>
    <row r="31" spans="1:17" ht="12.75">
      <c r="A31" s="37" t="s">
        <v>52</v>
      </c>
      <c r="B31" s="38" t="s">
        <v>47</v>
      </c>
      <c r="C31" s="39">
        <v>57800.31571000023</v>
      </c>
      <c r="D31" s="39">
        <v>0.0001</v>
      </c>
      <c r="E31">
        <f t="shared" si="6"/>
        <v>15498.16833146372</v>
      </c>
      <c r="F31">
        <f t="shared" si="7"/>
        <v>15498</v>
      </c>
      <c r="G31">
        <f t="shared" si="8"/>
        <v>0.06720600022526924</v>
      </c>
      <c r="K31">
        <f t="shared" si="9"/>
        <v>0.06720600022526924</v>
      </c>
      <c r="O31">
        <f t="shared" si="10"/>
        <v>0.06621043052266293</v>
      </c>
      <c r="Q31" s="2">
        <f t="shared" si="11"/>
        <v>42781.81571000023</v>
      </c>
    </row>
    <row r="32" spans="1:17" ht="12.75">
      <c r="A32" s="37" t="s">
        <v>52</v>
      </c>
      <c r="B32" s="38" t="s">
        <v>47</v>
      </c>
      <c r="C32" s="39">
        <v>57800.31577000022</v>
      </c>
      <c r="D32" s="39">
        <v>0.0002</v>
      </c>
      <c r="E32">
        <f t="shared" si="6"/>
        <v>15498.168481746228</v>
      </c>
      <c r="F32">
        <f t="shared" si="7"/>
        <v>15498</v>
      </c>
      <c r="G32">
        <f t="shared" si="8"/>
        <v>0.06726600021647755</v>
      </c>
      <c r="K32">
        <f t="shared" si="9"/>
        <v>0.06726600021647755</v>
      </c>
      <c r="O32">
        <f t="shared" si="10"/>
        <v>0.06621043052266293</v>
      </c>
      <c r="Q32" s="2">
        <f t="shared" si="11"/>
        <v>42781.81577000022</v>
      </c>
    </row>
    <row r="33" spans="1:17" ht="12.75">
      <c r="A33" s="37" t="s">
        <v>52</v>
      </c>
      <c r="B33" s="38" t="s">
        <v>47</v>
      </c>
      <c r="C33" s="39">
        <v>57800.31589999981</v>
      </c>
      <c r="D33" s="39">
        <v>0.0002</v>
      </c>
      <c r="E33">
        <f t="shared" si="6"/>
        <v>15498.168807357359</v>
      </c>
      <c r="F33">
        <f t="shared" si="7"/>
        <v>15498</v>
      </c>
      <c r="G33">
        <f t="shared" si="8"/>
        <v>0.06739599980937783</v>
      </c>
      <c r="K33">
        <f t="shared" si="9"/>
        <v>0.06739599980937783</v>
      </c>
      <c r="O33">
        <f t="shared" si="10"/>
        <v>0.06621043052266293</v>
      </c>
      <c r="Q33" s="2">
        <f t="shared" si="11"/>
        <v>42781.81589999981</v>
      </c>
    </row>
    <row r="34" spans="1:17" ht="12.75">
      <c r="A34" s="37" t="s">
        <v>52</v>
      </c>
      <c r="B34" s="38" t="s">
        <v>46</v>
      </c>
      <c r="C34" s="39">
        <v>58095.56049000006</v>
      </c>
      <c r="D34" s="39">
        <v>0.0003</v>
      </c>
      <c r="E34">
        <f t="shared" si="6"/>
        <v>16237.670545625928</v>
      </c>
      <c r="F34">
        <f t="shared" si="7"/>
        <v>16237.5</v>
      </c>
      <c r="G34">
        <f t="shared" si="8"/>
        <v>0.06809000005887356</v>
      </c>
      <c r="K34">
        <f t="shared" si="9"/>
        <v>0.06809000005887356</v>
      </c>
      <c r="O34">
        <f t="shared" si="10"/>
        <v>0.07009269473187682</v>
      </c>
      <c r="Q34" s="2">
        <f t="shared" si="11"/>
        <v>43077.06049000006</v>
      </c>
    </row>
    <row r="35" spans="1:17" ht="12.75">
      <c r="A35" s="37" t="s">
        <v>52</v>
      </c>
      <c r="B35" s="38" t="s">
        <v>47</v>
      </c>
      <c r="C35" s="39">
        <v>58149.25922999997</v>
      </c>
      <c r="D35" s="39">
        <v>0.0004</v>
      </c>
      <c r="E35">
        <f t="shared" si="6"/>
        <v>16372.170255079463</v>
      </c>
      <c r="F35">
        <f t="shared" si="7"/>
        <v>16372</v>
      </c>
      <c r="G35">
        <f t="shared" si="8"/>
        <v>0.0679739999686717</v>
      </c>
      <c r="K35">
        <f t="shared" si="9"/>
        <v>0.0679739999686717</v>
      </c>
      <c r="O35">
        <f t="shared" si="10"/>
        <v>0.0707987995812876</v>
      </c>
      <c r="Q35" s="2">
        <f t="shared" si="11"/>
        <v>43130.75922999997</v>
      </c>
    </row>
    <row r="36" spans="1:17" ht="12.75">
      <c r="A36" s="37" t="s">
        <v>52</v>
      </c>
      <c r="B36" s="38" t="s">
        <v>46</v>
      </c>
      <c r="C36" s="39">
        <v>58149.46112000011</v>
      </c>
      <c r="D36" s="39">
        <v>0.0003</v>
      </c>
      <c r="E36">
        <f t="shared" si="6"/>
        <v>16372.67593075008</v>
      </c>
      <c r="F36">
        <f t="shared" si="7"/>
        <v>16372.5</v>
      </c>
      <c r="G36">
        <f t="shared" si="8"/>
        <v>0.07024000011006137</v>
      </c>
      <c r="K36">
        <f t="shared" si="9"/>
        <v>0.07024000011006137</v>
      </c>
      <c r="O36">
        <f t="shared" si="10"/>
        <v>0.07080142450637833</v>
      </c>
      <c r="Q36" s="2">
        <f t="shared" si="11"/>
        <v>43130.96112000011</v>
      </c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otectedRanges>
    <protectedRange sqref="A28:D36" name="Range1"/>
  </protectedRanges>
  <hyperlinks>
    <hyperlink ref="H318" r:id="rId1" display="http://vsolj.cetus-net.org/bulletin.html"/>
    <hyperlink ref="H311" r:id="rId2" display="http://vsolj.cetus-net.org/bulletin.html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