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15" windowHeight="1369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<sst xmlns="http://schemas.openxmlformats.org/spreadsheetml/2006/main" count="55" uniqueCount="48">
  <si>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PE</t>
  </si>
  <si>
    <t>IBVS 6196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</si>
  <si>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</si>
  <si>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</si>
  <si>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</si>
  <si>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</si>
  <si>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</si>
  <si>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</si>
  <si>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</si>
  <si>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</si>
  <si>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</si>
  <si>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</si>
  <si>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</si>
  <si>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</si>
  <si>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</si>
  <si>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</si>
  <si>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</si>
  <si>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</si>
  <si>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</si>
  <si>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</si>
  <si>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</si>
  <si>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</si>
  <si>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</si>
  <si>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</si>
  <si>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</si>
  <si>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</si>
  <si>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</si>
  <si>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</si>
  <si>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</si>
  <si>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</si>
  <si>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</si>
  <si>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</si>
  <si>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</si>
  <si>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</si>
  <si>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</si>
  <si>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</si>
  <si>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</si>
  <si>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</si>
  <si>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Gem</t>
  </si>
  <si>
    <t>EB</t>
  </si>
  <si>
    <t>OEJV 0091</t>
  </si>
  <si>
    <t>not avail.</t>
  </si>
  <si>
    <t>IBVS 6018</t>
  </si>
  <si>
    <t>IBVS 6092</t>
  </si>
  <si>
    <t>IBVS 6118</t>
  </si>
  <si>
    <t>I</t>
  </si>
  <si>
    <t>V414 Gem / GSC 1335-1812</t>
  </si>
  <si>
    <t>vis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</si>
</sst>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5" xfId="0" applyFont="1" applyBorder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29" fillId="0" borderId="0" xfId="61" applyFont="1" applyAlignment="1">
      <alignment wrapText="1"/>
      <protection/>
    </xf>
    <xf numFmtId="0" fontId="29" fillId="0" borderId="0" xfId="61" applyFont="1" applyAlignment="1">
      <alignment horizontal="center" wrapText="1"/>
      <protection/>
    </xf>
    <xf numFmtId="0" fontId="29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V0414 Gem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</c:v>
                  </c:pt>
                  <c:pt idx="2">
                    <c:v>0.002</c:v>
                  </c:pt>
                  <c:pt idx="3">
                    <c:v>0.007</c:v>
                  </c:pt>
                  <c:pt idx="4">
                    <c:v>0.002</c:v>
                  </c:pt>
                  <c:pt idx="5">
                    <c:v>0.006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</c:v>
                  </c:pt>
                  <c:pt idx="2">
                    <c:v>0.002</c:v>
                  </c:pt>
                  <c:pt idx="3">
                    <c:v>0.007</c:v>
                  </c:pt>
                  <c:pt idx="4">
                    <c:v>0.002</c:v>
                  </c:pt>
                  <c:pt idx="5">
                    <c:v>0.006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</c:v>
                  </c:pt>
                  <c:pt idx="3">
                    <c:v>0.007</c:v>
                  </c:pt>
                  <c:pt idx="4">
                    <c:v>0.002</c:v>
                  </c:pt>
                  <c:pt idx="5">
                    <c:v>0.006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</c:v>
                  </c:pt>
                  <c:pt idx="3">
                    <c:v>0.007</c:v>
                  </c:pt>
                  <c:pt idx="4">
                    <c:v>0.002</c:v>
                  </c:pt>
                  <c:pt idx="5">
                    <c:v>0.006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</c:v>
                  </c:pt>
                  <c:pt idx="3">
                    <c:v>0.007</c:v>
                  </c:pt>
                  <c:pt idx="4">
                    <c:v>0.002</c:v>
                  </c:pt>
                  <c:pt idx="5">
                    <c:v>0.006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</c:v>
                  </c:pt>
                  <c:pt idx="3">
                    <c:v>0.007</c:v>
                  </c:pt>
                  <c:pt idx="4">
                    <c:v>0.002</c:v>
                  </c:pt>
                  <c:pt idx="5">
                    <c:v>0.006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</c:v>
                  </c:pt>
                  <c:pt idx="3">
                    <c:v>0.007</c:v>
                  </c:pt>
                  <c:pt idx="4">
                    <c:v>0.002</c:v>
                  </c:pt>
                  <c:pt idx="5">
                    <c:v>0.006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</c:v>
                  </c:pt>
                  <c:pt idx="3">
                    <c:v>0.007</c:v>
                  </c:pt>
                  <c:pt idx="4">
                    <c:v>0.002</c:v>
                  </c:pt>
                  <c:pt idx="5">
                    <c:v>0.006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</c:v>
                  </c:pt>
                  <c:pt idx="3">
                    <c:v>0.007</c:v>
                  </c:pt>
                  <c:pt idx="4">
                    <c:v>0.002</c:v>
                  </c:pt>
                  <c:pt idx="5">
                    <c:v>0.006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</c:v>
                  </c:pt>
                  <c:pt idx="3">
                    <c:v>0.007</c:v>
                  </c:pt>
                  <c:pt idx="4">
                    <c:v>0.002</c:v>
                  </c:pt>
                  <c:pt idx="5">
                    <c:v>0.006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</c:v>
                  </c:pt>
                  <c:pt idx="3">
                    <c:v>0.007</c:v>
                  </c:pt>
                  <c:pt idx="4">
                    <c:v>0.002</c:v>
                  </c:pt>
                  <c:pt idx="5">
                    <c:v>0.006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</c:v>
                  </c:pt>
                  <c:pt idx="3">
                    <c:v>0.007</c:v>
                  </c:pt>
                  <c:pt idx="4">
                    <c:v>0.002</c:v>
                  </c:pt>
                  <c:pt idx="5">
                    <c:v>0.006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</c:v>
                  </c:pt>
                  <c:pt idx="3">
                    <c:v>0.007</c:v>
                  </c:pt>
                  <c:pt idx="4">
                    <c:v>0.002</c:v>
                  </c:pt>
                  <c:pt idx="5">
                    <c:v>0.006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</c:v>
                  </c:pt>
                  <c:pt idx="3">
                    <c:v>0.007</c:v>
                  </c:pt>
                  <c:pt idx="4">
                    <c:v>0.002</c:v>
                  </c:pt>
                  <c:pt idx="5">
                    <c:v>0.006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0044468"/>
        <c:axId val="50816037"/>
      </c:scatterChart>
      <c:valAx>
        <c:axId val="40044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16037"/>
        <c:crosses val="autoZero"/>
        <c:crossBetween val="midCat"/>
        <c:dispUnits/>
      </c:valAx>
      <c:valAx>
        <c:axId val="50816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4446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375"/>
          <c:y val="0.934"/>
          <c:w val="0.638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17</xdr:col>
      <xdr:colOff>123825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5770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://vsolj.cetus-net.org/bulletin.html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46</v>
      </c>
    </row>
    <row r="2" spans="1:4" ht="12.75">
      <c r="A2" t="s">
        <v>27</v>
      </c>
      <c r="B2" t="s">
        <v>39</v>
      </c>
      <c r="C2" s="3"/>
      <c r="D2" s="3" t="s">
        <v>38</v>
      </c>
    </row>
    <row r="3" ht="13.5" thickBot="1"/>
    <row r="4" spans="1:4" ht="14.25" thickBot="1" thickTop="1">
      <c r="A4" s="5" t="s">
        <v>4</v>
      </c>
      <c r="C4" s="8" t="s">
        <v>41</v>
      </c>
      <c r="D4" s="9" t="s">
        <v>41</v>
      </c>
    </row>
    <row r="5" spans="1:4" ht="13.5" thickTop="1">
      <c r="A5" s="11" t="s">
        <v>32</v>
      </c>
      <c r="B5" s="12"/>
      <c r="C5" s="13">
        <v>-9.5</v>
      </c>
      <c r="D5" s="12" t="s">
        <v>33</v>
      </c>
    </row>
    <row r="6" ht="12.75">
      <c r="A6" s="5" t="s">
        <v>5</v>
      </c>
    </row>
    <row r="7" spans="1:4" ht="12.75">
      <c r="A7" t="s">
        <v>6</v>
      </c>
      <c r="C7">
        <v>53483.487</v>
      </c>
      <c r="D7" s="28" t="s">
        <v>40</v>
      </c>
    </row>
    <row r="8" spans="1:4" ht="12.75">
      <c r="A8" t="s">
        <v>7</v>
      </c>
      <c r="C8">
        <v>1.47597</v>
      </c>
      <c r="D8" s="28" t="s">
        <v>40</v>
      </c>
    </row>
    <row r="9" spans="1:4" ht="12.75">
      <c r="A9" s="26" t="s">
        <v>37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23</v>
      </c>
      <c r="D10" s="4" t="s">
        <v>24</v>
      </c>
      <c r="E10" s="12"/>
    </row>
    <row r="11" spans="1:5" ht="12.75">
      <c r="A11" s="12" t="s">
        <v>19</v>
      </c>
      <c r="B11" s="12"/>
      <c r="C11" s="23">
        <f ca="1">INTERCEPT(INDIRECT($D$9):G992,INDIRECT($C$9):F992)</f>
        <v>-0.0005497972756488383</v>
      </c>
      <c r="D11" s="3"/>
      <c r="E11" s="12"/>
    </row>
    <row r="12" spans="1:5" ht="12.75">
      <c r="A12" s="12" t="s">
        <v>20</v>
      </c>
      <c r="B12" s="12"/>
      <c r="C12" s="23">
        <f ca="1">SLOPE(INDIRECT($D$9):G992,INDIRECT($C$9):F992)</f>
        <v>9.23348804100773E-06</v>
      </c>
      <c r="D12" s="3"/>
      <c r="E12" s="12"/>
    </row>
    <row r="13" spans="1:3" ht="12.75">
      <c r="A13" s="12" t="s">
        <v>22</v>
      </c>
      <c r="B13" s="12"/>
      <c r="C13" s="3" t="s">
        <v>17</v>
      </c>
    </row>
    <row r="14" spans="1:3" ht="12.75">
      <c r="A14" s="12"/>
      <c r="B14" s="12"/>
      <c r="C14" s="12"/>
    </row>
    <row r="15" spans="1:6" ht="12.75">
      <c r="A15" s="14" t="s">
        <v>21</v>
      </c>
      <c r="B15" s="12"/>
      <c r="C15" s="15">
        <f>(C7+C11)+(C8+C12)*INT(MAX(F21:F3533))</f>
        <v>57384.49956431162</v>
      </c>
      <c r="E15" s="3"/>
      <c r="F15" s="12"/>
    </row>
    <row r="16" spans="1:6" ht="12.75">
      <c r="A16" s="18" t="s">
        <v>8</v>
      </c>
      <c r="B16" s="12"/>
      <c r="C16" s="19">
        <f>+C8+C12</f>
        <v>1.475979233488041</v>
      </c>
      <c r="E16" s="12"/>
      <c r="F16" s="12"/>
    </row>
    <row r="17" spans="1:6" ht="13.5" thickBot="1">
      <c r="A17" s="16" t="s">
        <v>31</v>
      </c>
      <c r="B17" s="12"/>
      <c r="C17" s="12">
        <f>COUNT(C21:C2191)</f>
        <v>6</v>
      </c>
      <c r="E17" s="16" t="s">
        <v>34</v>
      </c>
      <c r="F17" s="17">
        <f ca="1">TODAY()+15018.5-B5/24</f>
        <v>59900.5</v>
      </c>
    </row>
    <row r="18" spans="1:6" ht="14.25" thickBot="1" thickTop="1">
      <c r="A18" s="18" t="s">
        <v>9</v>
      </c>
      <c r="B18" s="12"/>
      <c r="C18" s="21">
        <f>+C15</f>
        <v>57384.49956431162</v>
      </c>
      <c r="D18" s="22">
        <f>+C16</f>
        <v>1.475979233488041</v>
      </c>
      <c r="E18" s="16" t="s">
        <v>35</v>
      </c>
      <c r="F18" s="17">
        <f>ROUND(2*(F17-C15)/C16,0)/2+1</f>
        <v>1705.5</v>
      </c>
    </row>
    <row r="19" spans="5:6" ht="13.5" thickTop="1">
      <c r="E19" s="16" t="s">
        <v>36</v>
      </c>
      <c r="F19" s="20">
        <f>+C15+C16*F18-15018.5-C5/24</f>
        <v>44883.67798035881</v>
      </c>
    </row>
    <row r="20" spans="1:17" ht="13.5" thickBot="1">
      <c r="A20" s="4" t="s">
        <v>10</v>
      </c>
      <c r="B20" s="4" t="s">
        <v>11</v>
      </c>
      <c r="C20" s="4" t="s">
        <v>12</v>
      </c>
      <c r="D20" s="4" t="s">
        <v>16</v>
      </c>
      <c r="E20" s="4" t="s">
        <v>13</v>
      </c>
      <c r="F20" s="4" t="s">
        <v>14</v>
      </c>
      <c r="G20" s="4" t="s">
        <v>15</v>
      </c>
      <c r="H20" s="7" t="s">
        <v>3</v>
      </c>
      <c r="I20" s="7" t="s">
        <v>47</v>
      </c>
      <c r="J20" s="7" t="s">
        <v>0</v>
      </c>
      <c r="K20" s="7" t="s">
        <v>2</v>
      </c>
      <c r="L20" s="7" t="s">
        <v>28</v>
      </c>
      <c r="M20" s="7" t="s">
        <v>29</v>
      </c>
      <c r="N20" s="7" t="s">
        <v>30</v>
      </c>
      <c r="O20" s="7" t="s">
        <v>26</v>
      </c>
      <c r="P20" s="6" t="s">
        <v>25</v>
      </c>
      <c r="Q20" s="4" t="s">
        <v>18</v>
      </c>
    </row>
    <row r="21" spans="1:17" ht="12.75">
      <c r="A21" s="28" t="s">
        <v>40</v>
      </c>
      <c r="C21" s="10">
        <v>53483.487</v>
      </c>
      <c r="D21" s="10" t="s">
        <v>17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I21">
        <f>+G21</f>
        <v>0</v>
      </c>
      <c r="O21">
        <f aca="true" t="shared" si="3" ref="O21:O26">+C$11+C$12*$F21</f>
        <v>-0.0005497972756488383</v>
      </c>
      <c r="Q21" s="2">
        <f aca="true" t="shared" si="4" ref="Q21:Q26">+C21-15018.5</f>
        <v>38464.987</v>
      </c>
    </row>
    <row r="22" spans="1:17" ht="12.75">
      <c r="A22" s="5" t="s">
        <v>42</v>
      </c>
      <c r="C22" s="10">
        <v>55592.657</v>
      </c>
      <c r="D22" s="10">
        <v>0.002</v>
      </c>
      <c r="E22">
        <f t="shared" si="0"/>
        <v>1429.0060096072402</v>
      </c>
      <c r="F22">
        <f t="shared" si="1"/>
        <v>1429</v>
      </c>
      <c r="G22">
        <f t="shared" si="2"/>
        <v>0.00886999999784166</v>
      </c>
      <c r="K22">
        <f>+G22</f>
        <v>0.00886999999784166</v>
      </c>
      <c r="O22">
        <f t="shared" si="3"/>
        <v>0.012644857134951209</v>
      </c>
      <c r="Q22" s="2">
        <f t="shared" si="4"/>
        <v>40574.157</v>
      </c>
    </row>
    <row r="23" spans="1:17" ht="12.75">
      <c r="A23" s="5" t="s">
        <v>43</v>
      </c>
      <c r="C23" s="10">
        <v>56293.7535</v>
      </c>
      <c r="D23" s="10">
        <v>0.002</v>
      </c>
      <c r="E23">
        <f t="shared" si="0"/>
        <v>1904.0132929531073</v>
      </c>
      <c r="F23">
        <f t="shared" si="1"/>
        <v>1904</v>
      </c>
      <c r="G23">
        <f t="shared" si="2"/>
        <v>0.01961999999912223</v>
      </c>
      <c r="K23">
        <f>+G23</f>
        <v>0.01961999999912223</v>
      </c>
      <c r="O23">
        <f t="shared" si="3"/>
        <v>0.01703076395442988</v>
      </c>
      <c r="Q23" s="2">
        <f t="shared" si="4"/>
        <v>41275.2535</v>
      </c>
    </row>
    <row r="24" spans="1:17" ht="12.75">
      <c r="A24" s="29" t="s">
        <v>44</v>
      </c>
      <c r="B24" s="30" t="s">
        <v>45</v>
      </c>
      <c r="C24" s="31">
        <v>56643.5566</v>
      </c>
      <c r="D24" s="32">
        <v>0.007</v>
      </c>
      <c r="E24">
        <f t="shared" si="0"/>
        <v>2141.0120801913336</v>
      </c>
      <c r="F24">
        <f t="shared" si="1"/>
        <v>2141</v>
      </c>
      <c r="G24">
        <f t="shared" si="2"/>
        <v>0.017830000004323665</v>
      </c>
      <c r="J24">
        <f>+G24</f>
        <v>0.017830000004323665</v>
      </c>
      <c r="O24">
        <f t="shared" si="3"/>
        <v>0.019219100620148713</v>
      </c>
      <c r="Q24" s="2">
        <f t="shared" si="4"/>
        <v>41625.0566</v>
      </c>
    </row>
    <row r="25" spans="1:17" ht="12.75">
      <c r="A25" s="31" t="s">
        <v>43</v>
      </c>
      <c r="B25" s="33" t="s">
        <v>45</v>
      </c>
      <c r="C25" s="31">
        <v>56293.7535</v>
      </c>
      <c r="D25" s="31">
        <v>0.002</v>
      </c>
      <c r="E25">
        <f t="shared" si="0"/>
        <v>1904.0132929531073</v>
      </c>
      <c r="F25">
        <f t="shared" si="1"/>
        <v>1904</v>
      </c>
      <c r="G25">
        <f t="shared" si="2"/>
        <v>0.01961999999912223</v>
      </c>
      <c r="K25">
        <f>+G25</f>
        <v>0.01961999999912223</v>
      </c>
      <c r="O25">
        <f t="shared" si="3"/>
        <v>0.01703076395442988</v>
      </c>
      <c r="Q25" s="2">
        <f t="shared" si="4"/>
        <v>41275.2535</v>
      </c>
    </row>
    <row r="26" spans="1:17" ht="12.75">
      <c r="A26" s="34" t="s">
        <v>1</v>
      </c>
      <c r="B26" s="35" t="s">
        <v>45</v>
      </c>
      <c r="C26" s="36">
        <v>57384.499</v>
      </c>
      <c r="D26" s="36">
        <v>0.006</v>
      </c>
      <c r="E26">
        <f t="shared" si="0"/>
        <v>2643.0157794535135</v>
      </c>
      <c r="F26">
        <f t="shared" si="1"/>
        <v>2643</v>
      </c>
      <c r="G26">
        <f t="shared" si="2"/>
        <v>0.023290000004635658</v>
      </c>
      <c r="K26">
        <f>+G26</f>
        <v>0.023290000004635658</v>
      </c>
      <c r="O26">
        <f t="shared" si="3"/>
        <v>0.023854311616734594</v>
      </c>
      <c r="Q26" s="2">
        <f t="shared" si="4"/>
        <v>42365.999</v>
      </c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hyperlinks>
    <hyperlink ref="H277" r:id="rId1" display="http://vsolj.cetus-net.org/bulletin.html"/>
    <hyperlink ref="H270" r:id="rId2" display="http://vsolj.cetus-net.org/bulletin.html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