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<sst xmlns="http://schemas.openxmlformats.org/spreadsheetml/2006/main" count="63" uniqueCount="56">
  <si>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</si>
  <si>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</si>
  <si>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</si>
  <si>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</si>
  <si>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</si>
  <si>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</si>
  <si>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</si>
  <si>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</si>
  <si>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</si>
  <si>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</si>
  <si>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</si>
  <si>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</si>
  <si>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</si>
  <si>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</si>
  <si>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</si>
  <si>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</si>
  <si>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</si>
  <si>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</si>
  <si>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</si>
  <si>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</si>
  <si>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</si>
  <si>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</si>
  <si>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</si>
  <si>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</si>
  <si>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</si>
  <si>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</si>
  <si>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</si>
  <si>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</si>
  <si>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</si>
  <si>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</si>
  <si>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</si>
  <si>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</si>
  <si>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</si>
  <si>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</si>
  <si>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</si>
  <si>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</si>
  <si>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</si>
  <si>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</si>
  <si>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</si>
  <si>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</si>
  <si>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</si>
  <si>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</si>
  <si>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</si>
  <si>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G0774-0058</t>
  </si>
  <si>
    <t>GSC 0774-0058</t>
  </si>
  <si>
    <t>G0774-0058_Gem.xls</t>
  </si>
  <si>
    <t>ECESD</t>
  </si>
  <si>
    <t>Gem</t>
  </si>
  <si>
    <t>VSX</t>
  </si>
  <si>
    <t>IBVS 5945</t>
  </si>
  <si>
    <t>IBVS 6029</t>
  </si>
  <si>
    <t>II</t>
  </si>
  <si>
    <t>OEJV 0211</t>
  </si>
  <si>
    <t>I</t>
  </si>
  <si>
    <t>VSB 067</t>
  </si>
  <si>
    <t>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</si>
</sst>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57" applyFont="1">
      <alignment/>
      <protection/>
    </xf>
    <xf numFmtId="0" fontId="13" fillId="0" borderId="0" xfId="57" applyFont="1" applyAlignment="1">
      <alignment horizontal="center"/>
      <protection/>
    </xf>
    <xf numFmtId="0" fontId="13" fillId="0" borderId="0" xfId="57" applyFont="1" applyAlignment="1">
      <alignment horizontal="left"/>
      <protection/>
    </xf>
    <xf numFmtId="0" fontId="13" fillId="0" borderId="0" xfId="0" applyFont="1" applyAlignment="1">
      <alignment/>
    </xf>
    <xf numFmtId="0" fontId="43" fillId="6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0774-0058 - O-C Diagr.</a:t>
            </a:r>
          </a:p>
        </c:rich>
      </c:tx>
      <c:layout>
        <c:manualLayout>
          <c:xMode val="factor"/>
          <c:yMode val="factor"/>
          <c:x val="0.009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21"/>
          <c:w val="0.89825"/>
          <c:h val="0.62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607523"/>
        <c:axId val="23467708"/>
      </c:scatterChart>
      <c:valAx>
        <c:axId val="2607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67708"/>
        <c:crosses val="autoZero"/>
        <c:crossBetween val="midCat"/>
        <c:dispUnits/>
      </c:valAx>
      <c:valAx>
        <c:axId val="23467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752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825"/>
          <c:y val="0.81925"/>
          <c:w val="0.74275"/>
          <c:h val="0.1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055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8.71093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54798.80500000017</v>
      </c>
      <c r="D7" s="30" t="s">
        <v>48</v>
      </c>
    </row>
    <row r="8" spans="1:4" ht="12.75">
      <c r="A8" t="s">
        <v>3</v>
      </c>
      <c r="C8" s="8">
        <v>0.381266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0.022359507276783458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7.612185656907586E-06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59900.7810162037</v>
      </c>
    </row>
    <row r="15" spans="1:5" ht="12.75">
      <c r="A15" s="12" t="s">
        <v>17</v>
      </c>
      <c r="B15" s="10"/>
      <c r="C15" s="13">
        <f>(C7+C11)+(C8+C12)*INT(MAX(F21:F3533))</f>
        <v>58526.15819223443</v>
      </c>
      <c r="D15" s="14" t="s">
        <v>39</v>
      </c>
      <c r="E15" s="15">
        <f>ROUND(2*(E14-$C$7)/$C$8,0)/2+E13</f>
        <v>13382.5</v>
      </c>
    </row>
    <row r="16" spans="1:5" ht="12.75">
      <c r="A16" s="16" t="s">
        <v>4</v>
      </c>
      <c r="B16" s="10"/>
      <c r="C16" s="17">
        <f>+C8+C12</f>
        <v>0.3812736121856569</v>
      </c>
      <c r="D16" s="14" t="s">
        <v>40</v>
      </c>
      <c r="E16" s="24">
        <f>ROUND(2*(E14-$C$15)/$C$16,0)/2+E13</f>
        <v>3606.5</v>
      </c>
    </row>
    <row r="17" spans="1:5" ht="13.5" thickBot="1">
      <c r="A17" s="14" t="s">
        <v>30</v>
      </c>
      <c r="B17" s="10"/>
      <c r="C17" s="10">
        <f>COUNT(C21:C2191)</f>
        <v>6</v>
      </c>
      <c r="D17" s="14" t="s">
        <v>34</v>
      </c>
      <c r="E17" s="18">
        <f>+$C$15+$C$16*E16-15018.5-$C$9/24</f>
        <v>44883.11730791533</v>
      </c>
    </row>
    <row r="18" spans="1:5" ht="14.25" thickBot="1" thickTop="1">
      <c r="A18" s="16" t="s">
        <v>5</v>
      </c>
      <c r="B18" s="10"/>
      <c r="C18" s="19">
        <f>+C15</f>
        <v>58526.15819223443</v>
      </c>
      <c r="D18" s="20">
        <f>+C16</f>
        <v>0.3812736121856569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0.010082617209238809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54798.80500000017</v>
      </c>
      <c r="D21" s="8" t="s">
        <v>13</v>
      </c>
      <c r="E21">
        <f aca="true" t="shared" si="0" ref="E21:E26">+(C21-C$7)/C$8</f>
        <v>0</v>
      </c>
      <c r="F21">
        <f>ROUND(2*E21,0)/2</f>
        <v>0</v>
      </c>
      <c r="G21">
        <f aca="true" t="shared" si="1" ref="G21:G26">+C21-(C$7+F21*C$8)</f>
        <v>0</v>
      </c>
      <c r="H21">
        <f>+G21</f>
        <v>0</v>
      </c>
      <c r="O21">
        <f aca="true" t="shared" si="2" ref="O21:O26">+C$11+C$12*$F21</f>
        <v>0.022359507276783458</v>
      </c>
      <c r="Q21" s="2">
        <f aca="true" t="shared" si="3" ref="Q21:Q26">+C21-15018.5</f>
        <v>39780.30500000017</v>
      </c>
      <c r="S21">
        <f aca="true" t="shared" si="4" ref="S21:S26">+(O21-G21)^2</f>
        <v>0.0004999475656605325</v>
      </c>
    </row>
    <row r="22" spans="1:19" ht="12.75">
      <c r="A22" s="33" t="s">
        <v>49</v>
      </c>
      <c r="B22" s="34">
        <v>0</v>
      </c>
      <c r="C22" s="33">
        <v>55268.7458</v>
      </c>
      <c r="D22" s="33">
        <v>0.0003</v>
      </c>
      <c r="E22">
        <f t="shared" si="0"/>
        <v>1232.5798786144826</v>
      </c>
      <c r="F22">
        <f>ROUND(2*E22,0)/2</f>
        <v>1232.5</v>
      </c>
      <c r="G22">
        <f t="shared" si="1"/>
        <v>0.03045499983272748</v>
      </c>
      <c r="I22">
        <f>+G22</f>
        <v>0.03045499983272748</v>
      </c>
      <c r="O22">
        <f t="shared" si="2"/>
        <v>0.03174152609892206</v>
      </c>
      <c r="Q22" s="2">
        <f t="shared" si="3"/>
        <v>40250.2458</v>
      </c>
      <c r="S22">
        <f t="shared" si="4"/>
        <v>1.655149833608558E-06</v>
      </c>
    </row>
    <row r="23" spans="1:19" ht="12.75">
      <c r="A23" s="35" t="s">
        <v>50</v>
      </c>
      <c r="B23" s="36" t="s">
        <v>51</v>
      </c>
      <c r="C23" s="35">
        <v>55973.7234</v>
      </c>
      <c r="D23" s="35">
        <v>0.0008</v>
      </c>
      <c r="E23">
        <f t="shared" si="0"/>
        <v>3081.623853162451</v>
      </c>
      <c r="F23">
        <f>ROUND(2*E23,0)/2</f>
        <v>3081.5</v>
      </c>
      <c r="G23">
        <f t="shared" si="1"/>
        <v>0.047220999833371025</v>
      </c>
      <c r="I23">
        <f>+G23</f>
        <v>0.047220999833371025</v>
      </c>
      <c r="O23">
        <f t="shared" si="2"/>
        <v>0.04581645737854419</v>
      </c>
      <c r="Q23" s="2">
        <f t="shared" si="3"/>
        <v>40955.2234</v>
      </c>
      <c r="S23">
        <f t="shared" si="4"/>
        <v>1.972739507410999E-06</v>
      </c>
    </row>
    <row r="24" spans="1:19" ht="12.75">
      <c r="A24" s="37" t="s">
        <v>52</v>
      </c>
      <c r="B24" s="38" t="s">
        <v>53</v>
      </c>
      <c r="C24" s="39">
        <v>58154.41804999998</v>
      </c>
      <c r="D24" s="39">
        <v>0.0007</v>
      </c>
      <c r="E24">
        <f t="shared" si="0"/>
        <v>8801.23863654197</v>
      </c>
      <c r="F24">
        <f>ROUND(2*E24,0)/2</f>
        <v>8801</v>
      </c>
      <c r="G24">
        <f t="shared" si="1"/>
        <v>0.09098399981303373</v>
      </c>
      <c r="I24">
        <f>+G24</f>
        <v>0.09098399981303373</v>
      </c>
      <c r="O24">
        <f t="shared" si="2"/>
        <v>0.08935435324322712</v>
      </c>
      <c r="Q24" s="2">
        <f t="shared" si="3"/>
        <v>43135.91804999998</v>
      </c>
      <c r="S24">
        <f t="shared" si="4"/>
        <v>2.6557479424824732E-06</v>
      </c>
    </row>
    <row r="25" spans="1:19" ht="12.75">
      <c r="A25" s="40" t="s">
        <v>54</v>
      </c>
      <c r="B25" s="36" t="s">
        <v>51</v>
      </c>
      <c r="C25" s="35">
        <v>58526.1568</v>
      </c>
      <c r="D25" s="35" t="s">
        <v>55</v>
      </c>
      <c r="E25">
        <f t="shared" si="0"/>
        <v>9776.250177041304</v>
      </c>
      <c r="F25" s="41">
        <f>ROUND(2*E25,0)/2-0.5</f>
        <v>9776</v>
      </c>
      <c r="G25">
        <f t="shared" si="1"/>
        <v>0.09538399983284762</v>
      </c>
      <c r="I25">
        <f>+G25</f>
        <v>0.09538399983284762</v>
      </c>
      <c r="O25">
        <f t="shared" si="2"/>
        <v>0.09677623425871201</v>
      </c>
      <c r="Q25" s="2">
        <f t="shared" si="3"/>
        <v>43507.6568</v>
      </c>
      <c r="S25">
        <f t="shared" si="4"/>
        <v>1.938316696561952E-06</v>
      </c>
    </row>
    <row r="26" spans="1:19" ht="12.75">
      <c r="A26" s="40" t="s">
        <v>54</v>
      </c>
      <c r="B26" s="36" t="s">
        <v>53</v>
      </c>
      <c r="C26" s="35">
        <v>58525.9672</v>
      </c>
      <c r="D26" s="35" t="s">
        <v>55</v>
      </c>
      <c r="E26">
        <f t="shared" si="0"/>
        <v>9775.7528864358</v>
      </c>
      <c r="F26" s="41">
        <f>ROUND(2*E26,0)/2-0.5</f>
        <v>9775.5</v>
      </c>
      <c r="G26">
        <f t="shared" si="1"/>
        <v>0.09641699983330909</v>
      </c>
      <c r="I26">
        <f>+G26</f>
        <v>0.09641699983330909</v>
      </c>
      <c r="O26">
        <f t="shared" si="2"/>
        <v>0.09677242816588356</v>
      </c>
      <c r="Q26" s="2">
        <f t="shared" si="3"/>
        <v>43507.4672</v>
      </c>
      <c r="S26">
        <f t="shared" si="4"/>
        <v>1.2632929959667006E-07</v>
      </c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otectedRanges>
    <protectedRange sqref="A24:D26" name="Range1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2022-11-17T05:44:39Z</dcterms:modified>
  <cp:category/>
  <cp:version/>
  <cp:contentType/>
  <cp:contentStatus/>
</cp:coreProperties>
</file>