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30" yWindow="32760" windowWidth="8355" windowHeight="14175" activeTab="0"/>
  </bookViews>
  <sheets>
    <sheet name="A" sheetId="1" r:id="rId1"/>
    <sheet name="BAV" sheetId="2" r:id="rId2"/>
  </sheets>
  <definedNames/>
  <calcPr fullCalcOnLoad="1"/>
</workbook>
</file>

<file path=xl/sharedStrings.xml><?xml version="1.0" encoding="utf-8"?>
<sst xmlns="http://schemas.openxmlformats.org/spreadsheetml/2006/main" count="466" uniqueCount="258">
  <si>
    <t>Date</t>
  </si>
  <si>
    <t>Epoch =</t>
  </si>
  <si>
    <t>error</t>
  </si>
  <si>
    <t>GCVS 4</t>
  </si>
  <si>
    <t>I</t>
  </si>
  <si>
    <t>IBVS 5027</t>
  </si>
  <si>
    <t>II</t>
  </si>
  <si>
    <t>n</t>
  </si>
  <si>
    <t>n'</t>
  </si>
  <si>
    <t>New Ephemeris =</t>
  </si>
  <si>
    <t>New Period =</t>
  </si>
  <si>
    <t>O-C</t>
  </si>
  <si>
    <t>Period =</t>
  </si>
  <si>
    <t>Source</t>
  </si>
  <si>
    <t>ToM</t>
  </si>
  <si>
    <t>Typ</t>
  </si>
  <si>
    <t>Y1</t>
  </si>
  <si>
    <t>Y2</t>
  </si>
  <si>
    <t>Y3</t>
  </si>
  <si>
    <t>Lin. Fit</t>
  </si>
  <si>
    <t>Q. fit</t>
  </si>
  <si>
    <t>System Type:</t>
  </si>
  <si>
    <t>GCVS 4 Eph.</t>
  </si>
  <si>
    <t>--- Working ----</t>
  </si>
  <si>
    <t>LS Intercept =</t>
  </si>
  <si>
    <t>LS Slope =</t>
  </si>
  <si>
    <t>LS Quadr term =</t>
  </si>
  <si>
    <t>New epoch =</t>
  </si>
  <si>
    <t>Linear</t>
  </si>
  <si>
    <t>Quadratic</t>
  </si>
  <si>
    <t>EA/sd</t>
  </si>
  <si>
    <t>Locher K</t>
  </si>
  <si>
    <t>BBSAG Bull.33</t>
  </si>
  <si>
    <t>B</t>
  </si>
  <si>
    <t>BBSAG Bull.37</t>
  </si>
  <si>
    <t>BBSAG Bull.38</t>
  </si>
  <si>
    <t>BBSAG Bull.39</t>
  </si>
  <si>
    <t>BBSAG Bull.42</t>
  </si>
  <si>
    <t>BBSAG Bull.47</t>
  </si>
  <si>
    <t>BBSAG Bull.48</t>
  </si>
  <si>
    <t>BBSAG Bull.50</t>
  </si>
  <si>
    <t>BBSAG Bull.54</t>
  </si>
  <si>
    <t>Andrakako</t>
  </si>
  <si>
    <t>u M</t>
  </si>
  <si>
    <t>BBSAG Bull.56</t>
  </si>
  <si>
    <t>BBSAG Bull.62</t>
  </si>
  <si>
    <t>BBSAG Bull.83</t>
  </si>
  <si>
    <t>BBSAG Bull.84</t>
  </si>
  <si>
    <t>BBSAG Bull.88</t>
  </si>
  <si>
    <t>BBSAG Bull.89</t>
  </si>
  <si>
    <t>BBSAG Bull.91</t>
  </si>
  <si>
    <t>BBSAG Bull.92</t>
  </si>
  <si>
    <t>BBSAG Bull.95</t>
  </si>
  <si>
    <t>BBSAG Bull.101</t>
  </si>
  <si>
    <t>BBSAG Bull.104</t>
  </si>
  <si>
    <t>BBSAG Bull.107</t>
  </si>
  <si>
    <t>BBSAG Bull.109</t>
  </si>
  <si>
    <t>BBSAG Bull.112</t>
  </si>
  <si>
    <t>BBSAG Bull.115</t>
  </si>
  <si>
    <t>BBSAG Bull.117</t>
  </si>
  <si>
    <t>Misc</t>
  </si>
  <si>
    <t>IBVS 5543</t>
  </si>
  <si>
    <t># of data points:</t>
  </si>
  <si>
    <t>DP Her / gsc 1538-0003?</t>
  </si>
  <si>
    <t>IBVS 5438</t>
  </si>
  <si>
    <t>My time zone &gt;&gt;&gt;&gt;&gt;</t>
  </si>
  <si>
    <t>(PST=8, PDT=MDT=7, MDT=CST=6, etc.)</t>
  </si>
  <si>
    <t>na</t>
  </si>
  <si>
    <t>JD today</t>
  </si>
  <si>
    <t>New Cycle</t>
  </si>
  <si>
    <t>Next ToM</t>
  </si>
  <si>
    <t>IBVS 5802</t>
  </si>
  <si>
    <t>Start of linear fit &gt;&gt;&gt;&gt;&gt;&gt;&gt;&gt;&gt;&gt;&gt;&gt;&gt;&gt;&gt;&gt;&gt;&gt;&gt;&gt;&gt;</t>
  </si>
  <si>
    <t>Add cycle</t>
  </si>
  <si>
    <t>Old Cycle</t>
  </si>
  <si>
    <t>OEJV 0003</t>
  </si>
  <si>
    <t>2013JAVSO..41..122</t>
  </si>
  <si>
    <t>OEJV 0160</t>
  </si>
  <si>
    <t>OEJV 0165</t>
  </si>
  <si>
    <t>3,00E-05</t>
  </si>
  <si>
    <t>IBVS 6157</t>
  </si>
  <si>
    <t>Minima from the Lichtenknecker Database of the BAV</t>
  </si>
  <si>
    <t>C</t>
  </si>
  <si>
    <t>CCD</t>
  </si>
  <si>
    <t>E</t>
  </si>
  <si>
    <t>PE</t>
  </si>
  <si>
    <t>http://www.bav-astro.de/LkDB/index.php?lang=en&amp;sprache_dial=en</t>
  </si>
  <si>
    <t>F</t>
  </si>
  <si>
    <t>pg</t>
  </si>
  <si>
    <t>P</t>
  </si>
  <si>
    <t>V</t>
  </si>
  <si>
    <t>vis</t>
  </si>
  <si>
    <t> -0.003 </t>
  </si>
  <si>
    <t>2443273.446 </t>
  </si>
  <si>
    <t> 09.05.1977 22:42 </t>
  </si>
  <si>
    <t> -0.000 </t>
  </si>
  <si>
    <t>V </t>
  </si>
  <si>
    <t> K.Locher </t>
  </si>
  <si>
    <t> BBS 33 </t>
  </si>
  <si>
    <t>2443671.499 </t>
  </si>
  <si>
    <t> 11.06.1978 23:58 </t>
  </si>
  <si>
    <t> 0.000 </t>
  </si>
  <si>
    <t> BBS 37 </t>
  </si>
  <si>
    <t>2443703.478 </t>
  </si>
  <si>
    <t> 13.07.1978 23:28 </t>
  </si>
  <si>
    <t> -0.007 </t>
  </si>
  <si>
    <t> BBS 38 </t>
  </si>
  <si>
    <t>2443776.337 </t>
  </si>
  <si>
    <t> 24.09.1978 20:05 </t>
  </si>
  <si>
    <t> -0.006 </t>
  </si>
  <si>
    <t> BBS 39 </t>
  </si>
  <si>
    <t>2443957.596 </t>
  </si>
  <si>
    <t> 25.03.1979 02:18 </t>
  </si>
  <si>
    <t> BBS 42 </t>
  </si>
  <si>
    <t>2444341.435 </t>
  </si>
  <si>
    <t> 11.04.1980 22:26 </t>
  </si>
  <si>
    <t> BBS 47 </t>
  </si>
  <si>
    <t>2444396.525 </t>
  </si>
  <si>
    <t> 06.06.1980 00:36 </t>
  </si>
  <si>
    <t> 0.002 </t>
  </si>
  <si>
    <t> BBS 48 </t>
  </si>
  <si>
    <t>2444485.371 </t>
  </si>
  <si>
    <t> 02.09.1980 20:54 </t>
  </si>
  <si>
    <t> BBS 50 </t>
  </si>
  <si>
    <t>2444707.503 </t>
  </si>
  <si>
    <t> 13.04.1981 00:04 </t>
  </si>
  <si>
    <t> 0.001 </t>
  </si>
  <si>
    <t> BBS 54 </t>
  </si>
  <si>
    <t>2444755.480 </t>
  </si>
  <si>
    <t> 30.05.1981 23:31 </t>
  </si>
  <si>
    <t> -0.001 </t>
  </si>
  <si>
    <t> M.Andrakakou </t>
  </si>
  <si>
    <t>2444755.483 </t>
  </si>
  <si>
    <t> 30.05.1981 23:35 </t>
  </si>
  <si>
    <t>2444787.468 </t>
  </si>
  <si>
    <t> 01.07.1981 23:13 </t>
  </si>
  <si>
    <t> BBS 56 </t>
  </si>
  <si>
    <t>2445194.417 </t>
  </si>
  <si>
    <t> 12.08.1982 22:00 </t>
  </si>
  <si>
    <t> 0.012 </t>
  </si>
  <si>
    <t> BBS 62 </t>
  </si>
  <si>
    <t>2446907.471 </t>
  </si>
  <si>
    <t> 21.04.1987 23:18 </t>
  </si>
  <si>
    <t> 0.019 </t>
  </si>
  <si>
    <t> BBS 83 </t>
  </si>
  <si>
    <t>2446939.452 </t>
  </si>
  <si>
    <t> 23.05.1987 22:50 </t>
  </si>
  <si>
    <t> 0.013 </t>
  </si>
  <si>
    <t> BBS 84 </t>
  </si>
  <si>
    <t>2447330.409 </t>
  </si>
  <si>
    <t> 17.06.1988 21:48 </t>
  </si>
  <si>
    <t> 0.026 </t>
  </si>
  <si>
    <t> BBS 88 </t>
  </si>
  <si>
    <t>2447353.510 </t>
  </si>
  <si>
    <t> 11.07.1988 00:14 </t>
  </si>
  <si>
    <t> BBS 89 </t>
  </si>
  <si>
    <t>2447591.644 </t>
  </si>
  <si>
    <t> 06.03.1989 03:27 </t>
  </si>
  <si>
    <t> 0.039 </t>
  </si>
  <si>
    <t> BBS 91 </t>
  </si>
  <si>
    <t>2447689.384 </t>
  </si>
  <si>
    <t> 11.06.1989 21:12 </t>
  </si>
  <si>
    <t> 0.043 </t>
  </si>
  <si>
    <t> BBS 92 </t>
  </si>
  <si>
    <t>2448039.446 </t>
  </si>
  <si>
    <t> 27.05.1990 22:42 </t>
  </si>
  <si>
    <t> 0.032 </t>
  </si>
  <si>
    <t> BBS 95 </t>
  </si>
  <si>
    <t>2448780.478 </t>
  </si>
  <si>
    <t> 06.06.1992 23:28 </t>
  </si>
  <si>
    <t> 0.047 </t>
  </si>
  <si>
    <t> BBS 101 </t>
  </si>
  <si>
    <t>2449130.547 </t>
  </si>
  <si>
    <t> 23.05.1993 01:07 </t>
  </si>
  <si>
    <t> BBS 104 </t>
  </si>
  <si>
    <t>2449569.468 </t>
  </si>
  <si>
    <t> 04.08.1994 23:13 </t>
  </si>
  <si>
    <t> 0.040 </t>
  </si>
  <si>
    <t> BBS 107 </t>
  </si>
  <si>
    <t>2449807.594 </t>
  </si>
  <si>
    <t> 31.03.1995 02:15 </t>
  </si>
  <si>
    <t> 0.045 </t>
  </si>
  <si>
    <t> BBS 109 </t>
  </si>
  <si>
    <t>2450246.534 </t>
  </si>
  <si>
    <t> 12.06.1996 00:48 </t>
  </si>
  <si>
    <t> 0.061 </t>
  </si>
  <si>
    <t> BBS 112 </t>
  </si>
  <si>
    <t>2450598.376 </t>
  </si>
  <si>
    <t> 29.05.1997 21:01 </t>
  </si>
  <si>
    <t> 0.054 </t>
  </si>
  <si>
    <t> BBS 115 </t>
  </si>
  <si>
    <t>2450923.578 </t>
  </si>
  <si>
    <t> 20.04.1998 01:52 </t>
  </si>
  <si>
    <t> BBS 117 </t>
  </si>
  <si>
    <t>2451362.501 </t>
  </si>
  <si>
    <t> 03.07.1999 00:01 </t>
  </si>
  <si>
    <t> 0.060 </t>
  </si>
  <si>
    <t> BBS 120 </t>
  </si>
  <si>
    <t>2451433.578 </t>
  </si>
  <si>
    <t> 12.09.1999 01:52 </t>
  </si>
  <si>
    <t> 0.056 </t>
  </si>
  <si>
    <t> P.Guilbault </t>
  </si>
  <si>
    <t> BBS 123 </t>
  </si>
  <si>
    <t>2451435.3543 </t>
  </si>
  <si>
    <t> 13.09.1999 20:30 </t>
  </si>
  <si>
    <t> 0.0554 </t>
  </si>
  <si>
    <t>E </t>
  </si>
  <si>
    <t>?</t>
  </si>
  <si>
    <t> R.Diethelm </t>
  </si>
  <si>
    <t> BBS 121 </t>
  </si>
  <si>
    <t>2451719.680 </t>
  </si>
  <si>
    <t> 24.06.2000 04:19 </t>
  </si>
  <si>
    <t> 0.058 </t>
  </si>
  <si>
    <t>2451727.6733 </t>
  </si>
  <si>
    <t> 02.07.2000 04:09 </t>
  </si>
  <si>
    <t> 0.0547 </t>
  </si>
  <si>
    <t>C </t>
  </si>
  <si>
    <t> G.Lubcke </t>
  </si>
  <si>
    <t> JAAVSO 41;122 </t>
  </si>
  <si>
    <t>2451840.515 </t>
  </si>
  <si>
    <t> 23.10.2000 00:21 </t>
  </si>
  <si>
    <t> BBS 124 </t>
  </si>
  <si>
    <t>2452764.571 </t>
  </si>
  <si>
    <t> 05.05.2003 01:42 </t>
  </si>
  <si>
    <t> BBS 129 </t>
  </si>
  <si>
    <t>2452853.430 </t>
  </si>
  <si>
    <t> 01.08.2003 22:19 </t>
  </si>
  <si>
    <t> 0.069 </t>
  </si>
  <si>
    <t> BBS 130 </t>
  </si>
  <si>
    <t>2453203.491 </t>
  </si>
  <si>
    <t> 16.07.2004 23:47 </t>
  </si>
  <si>
    <t> 0.057 </t>
  </si>
  <si>
    <t>OEJV 0003 </t>
  </si>
  <si>
    <t>2454239.4858 </t>
  </si>
  <si>
    <t> 18.05.2007 23:39 </t>
  </si>
  <si>
    <t> 0.0495 </t>
  </si>
  <si>
    <t>-I</t>
  </si>
  <si>
    <t> F.Agerer </t>
  </si>
  <si>
    <t>BAVM 186 </t>
  </si>
  <si>
    <t>2455625.55778 </t>
  </si>
  <si>
    <t> 05.03.2011 01:23 </t>
  </si>
  <si>
    <t>15768</t>
  </si>
  <si>
    <t> 0.04600 </t>
  </si>
  <si>
    <t> V.P?ibik </t>
  </si>
  <si>
    <t>OEJV 0160 </t>
  </si>
  <si>
    <t>2456153.33242 </t>
  </si>
  <si>
    <t> 13.08.2012 19:58 </t>
  </si>
  <si>
    <t>16065</t>
  </si>
  <si>
    <t> 0.04573 </t>
  </si>
  <si>
    <t> J.Trnka </t>
  </si>
  <si>
    <t>2457123.5865 </t>
  </si>
  <si>
    <t> 11.04.2015 02:04 </t>
  </si>
  <si>
    <t>16611</t>
  </si>
  <si>
    <t> 0.0469 </t>
  </si>
  <si>
    <t>o</t>
  </si>
  <si>
    <t> W.Moschner &amp; P.Frank </t>
  </si>
  <si>
    <t>BAVM 241 (=IBVS 6157) </t>
  </si>
  <si>
    <t>BAD?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</si>
</sst>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dd\ mmmm\,\ 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8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6"/>
      <name val="Arial"/>
      <family val="2"/>
    </font>
    <font>
      <sz val="8"/>
      <name val="Arial"/>
      <family val="2"/>
    </font>
    <font>
      <b/>
      <sz val="10"/>
      <color indexed="14"/>
      <name val="Arial"/>
      <family val="2"/>
    </font>
    <font>
      <sz val="18"/>
      <color indexed="54"/>
      <name val="Calibri Light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medium"/>
      <right style="thin">
        <color indexed="22"/>
      </right>
      <top style="medium"/>
      <bottom style="medium"/>
    </border>
    <border>
      <left style="thin">
        <color indexed="22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8" borderId="1" applyNumberFormat="0" applyAlignment="0" applyProtection="0"/>
    <xf numFmtId="0" fontId="38" fillId="29" borderId="2" applyNumberFormat="0" applyAlignment="0" applyProtection="0"/>
    <xf numFmtId="4" fontId="0" fillId="2" borderId="0">
      <alignment/>
      <protection/>
    </xf>
    <xf numFmtId="3" fontId="0" fillId="2" borderId="0">
      <alignment/>
      <protection/>
    </xf>
    <xf numFmtId="166" fontId="0" fillId="2" borderId="0">
      <alignment/>
      <protection/>
    </xf>
    <xf numFmtId="164" fontId="0" fillId="2" borderId="0">
      <alignment/>
      <protection/>
    </xf>
    <xf numFmtId="0" fontId="0" fillId="2" borderId="0">
      <alignment/>
      <protection/>
    </xf>
    <xf numFmtId="0" fontId="39" fillId="0" borderId="0" applyNumberFormat="0" applyFill="0" applyBorder="0" applyAlignment="0" applyProtection="0"/>
    <xf numFmtId="2" fontId="0" fillId="2" borderId="0">
      <alignment/>
      <protection/>
    </xf>
    <xf numFmtId="0" fontId="40" fillId="30" borderId="0" applyNumberFormat="0" applyBorder="0" applyAlignment="0" applyProtection="0"/>
    <xf numFmtId="0" fontId="1" fillId="2" borderId="0">
      <alignment/>
      <protection/>
    </xf>
    <xf numFmtId="0" fontId="2" fillId="2" borderId="0">
      <alignment/>
      <protection/>
    </xf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2" fillId="31" borderId="1" applyNumberFormat="0" applyAlignment="0" applyProtection="0"/>
    <xf numFmtId="0" fontId="43" fillId="0" borderId="4" applyNumberFormat="0" applyFill="0" applyAlignment="0" applyProtection="0"/>
    <xf numFmtId="0" fontId="44" fillId="32" borderId="0" applyNumberFormat="0" applyBorder="0" applyAlignment="0" applyProtection="0"/>
    <xf numFmtId="0" fontId="0" fillId="33" borderId="5" applyNumberFormat="0" applyFont="0" applyAlignment="0" applyProtection="0"/>
    <xf numFmtId="0" fontId="45" fillId="28" borderId="6" applyNumberFormat="0" applyAlignment="0" applyProtection="0"/>
    <xf numFmtId="10" fontId="0" fillId="2" borderId="0">
      <alignment/>
      <protection/>
    </xf>
    <xf numFmtId="0" fontId="46" fillId="0" borderId="0" applyNumberFormat="0" applyFill="0" applyBorder="0" applyAlignment="0" applyProtection="0"/>
    <xf numFmtId="0" fontId="0" fillId="2" borderId="7">
      <alignment/>
      <protection/>
    </xf>
    <xf numFmtId="0" fontId="47" fillId="0" borderId="0" applyNumberFormat="0" applyFill="0" applyBorder="0" applyAlignment="0" applyProtection="0"/>
  </cellStyleXfs>
  <cellXfs count="74">
    <xf numFmtId="0" fontId="0" fillId="2" borderId="0" xfId="0" applyFill="1" applyAlignment="1">
      <alignment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14" fontId="0" fillId="2" borderId="9" xfId="0" applyNumberFormat="1" applyFill="1" applyBorder="1" applyAlignment="1">
      <alignment/>
    </xf>
    <xf numFmtId="14" fontId="0" fillId="2" borderId="8" xfId="0" applyNumberForma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6" xfId="0" applyBorder="1" applyAlignment="1">
      <alignment horizontal="center"/>
    </xf>
    <xf numFmtId="0" fontId="0" fillId="0" borderId="0" xfId="0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2" borderId="8" xfId="0" applyFont="1" applyFill="1" applyBorder="1" applyAlignment="1">
      <alignment/>
    </xf>
    <xf numFmtId="0" fontId="0" fillId="2" borderId="9" xfId="0" applyFill="1" applyBorder="1" applyAlignment="1">
      <alignment horizontal="left"/>
    </xf>
    <xf numFmtId="0" fontId="0" fillId="2" borderId="8" xfId="0" applyFill="1" applyBorder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22" fontId="5" fillId="0" borderId="0" xfId="0" applyNumberFormat="1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vertical="top"/>
    </xf>
    <xf numFmtId="0" fontId="8" fillId="0" borderId="0" xfId="0" applyFont="1" applyAlignment="1">
      <alignment horizontal="left"/>
    </xf>
    <xf numFmtId="0" fontId="9" fillId="2" borderId="8" xfId="0" applyFont="1" applyFill="1" applyBorder="1" applyAlignment="1">
      <alignment/>
    </xf>
    <xf numFmtId="0" fontId="9" fillId="2" borderId="8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NumberFormat="1" applyFont="1" applyAlignment="1">
      <alignment horizontal="left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/>
    </xf>
    <xf numFmtId="0" fontId="13" fillId="0" borderId="0" xfId="54" applyAlignment="1" applyProtection="1">
      <alignment horizontal="left"/>
      <protection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/>
    </xf>
    <xf numFmtId="0" fontId="0" fillId="0" borderId="0" xfId="0" applyAlignment="1" quotePrefix="1">
      <alignment/>
    </xf>
    <xf numFmtId="0" fontId="9" fillId="34" borderId="25" xfId="0" applyFont="1" applyFill="1" applyBorder="1" applyAlignment="1">
      <alignment horizontal="left" vertical="top" wrapText="1" indent="1"/>
    </xf>
    <xf numFmtId="0" fontId="9" fillId="34" borderId="25" xfId="0" applyFont="1" applyFill="1" applyBorder="1" applyAlignment="1">
      <alignment horizontal="center" vertical="top" wrapText="1"/>
    </xf>
    <xf numFmtId="0" fontId="9" fillId="34" borderId="25" xfId="0" applyFont="1" applyFill="1" applyBorder="1" applyAlignment="1">
      <alignment horizontal="right" vertical="top" wrapText="1"/>
    </xf>
    <xf numFmtId="0" fontId="13" fillId="34" borderId="25" xfId="54" applyFill="1" applyBorder="1" applyAlignment="1" applyProtection="1">
      <alignment horizontal="right" vertical="top" wrapText="1"/>
      <protection/>
    </xf>
    <xf numFmtId="0" fontId="16" fillId="2" borderId="16" xfId="0" applyFont="1" applyFill="1" applyBorder="1" applyAlignment="1">
      <alignment horizontal="center"/>
    </xf>
    <xf numFmtId="0" fontId="11" fillId="0" borderId="8" xfId="0" applyFont="1" applyBorder="1" applyAlignment="1">
      <alignment horizontal="left"/>
    </xf>
    <xf numFmtId="0" fontId="10" fillId="0" borderId="8" xfId="0" applyFont="1" applyBorder="1" applyAlignment="1">
      <alignment/>
    </xf>
    <xf numFmtId="0" fontId="11" fillId="0" borderId="8" xfId="0" applyFont="1" applyBorder="1" applyAlignment="1">
      <alignment horizontal="left"/>
    </xf>
    <xf numFmtId="0" fontId="11" fillId="0" borderId="8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0" fillId="0" borderId="8" xfId="0" applyFont="1" applyBorder="1" applyAlignment="1">
      <alignment horizontal="left"/>
    </xf>
    <xf numFmtId="0" fontId="14" fillId="2" borderId="0" xfId="0" applyFont="1" applyFill="1" applyAlignment="1">
      <alignment/>
    </xf>
    <xf numFmtId="0" fontId="9" fillId="0" borderId="8" xfId="0" applyFont="1" applyBorder="1" applyAlignment="1">
      <alignment horizontal="left"/>
    </xf>
    <xf numFmtId="0" fontId="14" fillId="2" borderId="0" xfId="0" applyFont="1" applyFill="1" applyAlignment="1">
      <alignment horizontal="center"/>
    </xf>
    <xf numFmtId="0" fontId="9" fillId="0" borderId="8" xfId="0" applyFont="1" applyBorder="1" applyAlignment="1">
      <alignment horizontal="center" wrapText="1"/>
    </xf>
    <xf numFmtId="0" fontId="14" fillId="2" borderId="0" xfId="0" applyFont="1" applyFill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DP Her - O-C Diagr.</a:t>
            </a:r>
          </a:p>
        </c:rich>
      </c:tx>
      <c:layout>
        <c:manualLayout>
          <c:xMode val="factor"/>
          <c:yMode val="factor"/>
          <c:x val="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75"/>
          <c:y val="0.1105"/>
          <c:w val="0.92975"/>
          <c:h val="0.757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</c:f>
                <c:numCache>
                  <c:ptCount val="3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</c:numCache>
              </c:numRef>
            </c:plus>
            <c:minus>
              <c:numRef>
                <c:f>A!$D$21:$D$23</c:f>
                <c:numCache>
                  <c:ptCount val="3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2"/>
          <c:order val="2"/>
          <c:tx>
            <c:strRef>
              <c:f>A!$J$20:$J$20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A!$D$21:$D$76</c:f>
                <c:numCache>
                  <c:ptCount val="56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0.004</c:v>
                  </c:pt>
                  <c:pt idx="22">
                    <c:v>0.007</c:v>
                  </c:pt>
                  <c:pt idx="23">
                    <c:v>0.006</c:v>
                  </c:pt>
                  <c:pt idx="24">
                    <c:v>0.004</c:v>
                  </c:pt>
                  <c:pt idx="25">
                    <c:v>0.005</c:v>
                  </c:pt>
                  <c:pt idx="26">
                    <c:v>0.005</c:v>
                  </c:pt>
                  <c:pt idx="27">
                    <c:v>0.003</c:v>
                  </c:pt>
                  <c:pt idx="28">
                    <c:v>0.004</c:v>
                  </c:pt>
                  <c:pt idx="29">
                    <c:v>0.01</c:v>
                  </c:pt>
                  <c:pt idx="30">
                    <c:v>0.003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0.0018</c:v>
                  </c:pt>
                  <c:pt idx="36">
                    <c:v>0</c:v>
                  </c:pt>
                  <c:pt idx="37">
                    <c:v>0.005</c:v>
                  </c:pt>
                  <c:pt idx="38">
                    <c:v>0.004</c:v>
                  </c:pt>
                  <c:pt idx="39">
                    <c:v>0.006</c:v>
                  </c:pt>
                  <c:pt idx="40">
                    <c:v>0.0005</c:v>
                  </c:pt>
                  <c:pt idx="41">
                    <c:v>0.001</c:v>
                  </c:pt>
                  <c:pt idx="42">
                    <c:v>0</c:v>
                  </c:pt>
                  <c:pt idx="43">
                    <c:v>0</c:v>
                  </c:pt>
                  <c:pt idx="44">
                    <c:v>0.0002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</c:numCache>
              </c:numRef>
            </c:plus>
            <c:minus>
              <c:numRef>
                <c:f>A!$D$21:$D$76</c:f>
                <c:numCache>
                  <c:ptCount val="56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0.004</c:v>
                  </c:pt>
                  <c:pt idx="22">
                    <c:v>0.007</c:v>
                  </c:pt>
                  <c:pt idx="23">
                    <c:v>0.006</c:v>
                  </c:pt>
                  <c:pt idx="24">
                    <c:v>0.004</c:v>
                  </c:pt>
                  <c:pt idx="25">
                    <c:v>0.005</c:v>
                  </c:pt>
                  <c:pt idx="26">
                    <c:v>0.005</c:v>
                  </c:pt>
                  <c:pt idx="27">
                    <c:v>0.003</c:v>
                  </c:pt>
                  <c:pt idx="28">
                    <c:v>0.004</c:v>
                  </c:pt>
                  <c:pt idx="29">
                    <c:v>0.01</c:v>
                  </c:pt>
                  <c:pt idx="30">
                    <c:v>0.003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0.0018</c:v>
                  </c:pt>
                  <c:pt idx="36">
                    <c:v>0</c:v>
                  </c:pt>
                  <c:pt idx="37">
                    <c:v>0.005</c:v>
                  </c:pt>
                  <c:pt idx="38">
                    <c:v>0.004</c:v>
                  </c:pt>
                  <c:pt idx="39">
                    <c:v>0.006</c:v>
                  </c:pt>
                  <c:pt idx="40">
                    <c:v>0.0005</c:v>
                  </c:pt>
                  <c:pt idx="41">
                    <c:v>0.001</c:v>
                  </c:pt>
                  <c:pt idx="42">
                    <c:v>0</c:v>
                  </c:pt>
                  <c:pt idx="43">
                    <c:v>0</c:v>
                  </c:pt>
                  <c:pt idx="44">
                    <c:v>0.0002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3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4"/>
          <c:order val="4"/>
          <c:tx>
            <c:strRef>
              <c:f>A!$L$20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Lin.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A!$U$20</c:f>
              <c:strCache>
                <c:ptCount val="1"/>
                <c:pt idx="0">
                  <c:v>BAD?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A!$U$21:$U$999</c:f>
              <c:numCache/>
            </c:numRef>
          </c:yVal>
          <c:smooth val="0"/>
        </c:ser>
        <c:axId val="7593827"/>
        <c:axId val="1235580"/>
      </c:scatterChart>
      <c:valAx>
        <c:axId val="75938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8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35580"/>
        <c:crosses val="autoZero"/>
        <c:crossBetween val="midCat"/>
        <c:dispUnits/>
      </c:valAx>
      <c:valAx>
        <c:axId val="12355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593827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0675"/>
          <c:y val="0.9305"/>
          <c:w val="0.46625"/>
          <c:h val="0.060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0</xdr:row>
      <xdr:rowOff>0</xdr:rowOff>
    </xdr:from>
    <xdr:to>
      <xdr:col>18</xdr:col>
      <xdr:colOff>495300</xdr:colOff>
      <xdr:row>18</xdr:row>
      <xdr:rowOff>28575</xdr:rowOff>
    </xdr:to>
    <xdr:graphicFrame>
      <xdr:nvGraphicFramePr>
        <xdr:cNvPr id="1" name="Chart 1"/>
        <xdr:cNvGraphicFramePr/>
      </xdr:nvGraphicFramePr>
      <xdr:xfrm>
        <a:off x="4533900" y="0"/>
        <a:ext cx="8010525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var.astro.cz/oejv/issues/oejv0003.pdf" TargetMode="External" /><Relationship Id="rId2" Type="http://schemas.openxmlformats.org/officeDocument/2006/relationships/hyperlink" Target="http://www.bav-astro.de/sfs/BAVM_link.php?BAVMnr=186" TargetMode="External" /><Relationship Id="rId3" Type="http://schemas.openxmlformats.org/officeDocument/2006/relationships/hyperlink" Target="http://var.astro.cz/oejv/issues/oejv0160.pdf" TargetMode="External" /><Relationship Id="rId4" Type="http://schemas.openxmlformats.org/officeDocument/2006/relationships/hyperlink" Target="http://var.astro.cz/oejv/issues/oejv0160.pdf" TargetMode="External" /><Relationship Id="rId5" Type="http://schemas.openxmlformats.org/officeDocument/2006/relationships/hyperlink" Target="http://www.bav-astro.de/sfs/BAVM_link.php?BAVMnr=241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73"/>
  <sheetViews>
    <sheetView tabSelected="1" zoomScalePageLayoutView="0" workbookViewId="0" topLeftCell="A1">
      <selection activeCell="D5" sqref="D5"/>
    </sheetView>
  </sheetViews>
  <sheetFormatPr defaultColWidth="9.140625" defaultRowHeight="12.75"/>
  <cols>
    <col min="1" max="1" width="14.8515625" style="1" customWidth="1"/>
    <col min="2" max="2" width="4.57421875" style="1" customWidth="1"/>
    <col min="3" max="3" width="13.28125" style="1" customWidth="1"/>
    <col min="4" max="4" width="8.421875" style="1" customWidth="1"/>
    <col min="5" max="5" width="9.8515625" style="1" customWidth="1"/>
    <col min="6" max="6" width="16.8515625" style="1" customWidth="1"/>
    <col min="7" max="7" width="9.57421875" style="1" customWidth="1"/>
    <col min="8" max="12" width="9.140625" style="1" customWidth="1"/>
    <col min="13" max="13" width="12.00390625" style="1" bestFit="1" customWidth="1"/>
    <col min="14" max="14" width="7.421875" style="1" customWidth="1"/>
    <col min="15" max="15" width="10.7109375" style="1" customWidth="1"/>
    <col min="16" max="16384" width="9.140625" style="1" customWidth="1"/>
  </cols>
  <sheetData>
    <row r="1" ht="20.25">
      <c r="A1" s="22" t="s">
        <v>63</v>
      </c>
    </row>
    <row r="2" spans="1:2" ht="12.75">
      <c r="A2" s="12" t="s">
        <v>21</v>
      </c>
      <c r="B2" s="1" t="s">
        <v>30</v>
      </c>
    </row>
    <row r="3" spans="1:4" ht="13.5" thickBot="1">
      <c r="A3" s="12"/>
      <c r="C3" s="7"/>
      <c r="D3" s="7"/>
    </row>
    <row r="4" spans="1:5" ht="13.5" thickBot="1">
      <c r="A4" s="13" t="s">
        <v>22</v>
      </c>
      <c r="B4" s="5"/>
      <c r="C4" s="8">
        <v>27605.462</v>
      </c>
      <c r="D4" s="9">
        <v>1.7770199</v>
      </c>
      <c r="E4" s="6"/>
    </row>
    <row r="5" spans="1:4" ht="12.75">
      <c r="A5" s="25" t="s">
        <v>65</v>
      </c>
      <c r="B5" s="12"/>
      <c r="C5" s="26">
        <v>-9.5</v>
      </c>
      <c r="D5" s="12" t="s">
        <v>66</v>
      </c>
    </row>
    <row r="6" ht="12.75">
      <c r="A6" s="13" t="s">
        <v>23</v>
      </c>
    </row>
    <row r="7" spans="1:3" ht="12.75">
      <c r="A7" s="12" t="s">
        <v>1</v>
      </c>
      <c r="C7" s="1">
        <f>C4</f>
        <v>27605.462</v>
      </c>
    </row>
    <row r="8" spans="1:3" ht="12.75">
      <c r="A8" s="12" t="s">
        <v>12</v>
      </c>
      <c r="C8" s="1">
        <f>D4</f>
        <v>1.7770199</v>
      </c>
    </row>
    <row r="9" spans="1:7" ht="12.75">
      <c r="A9" s="33" t="s">
        <v>72</v>
      </c>
      <c r="B9" s="34">
        <v>60</v>
      </c>
      <c r="C9" s="32" t="str">
        <f>"F"&amp;B9</f>
        <v>F60</v>
      </c>
      <c r="D9" s="31" t="str">
        <f>"G"&amp;B9</f>
        <v>G60</v>
      </c>
      <c r="F9" s="12"/>
      <c r="G9" s="12"/>
    </row>
    <row r="10" spans="1:7" ht="13.5" thickBot="1">
      <c r="A10" s="12"/>
      <c r="B10" s="12"/>
      <c r="C10" s="15" t="s">
        <v>28</v>
      </c>
      <c r="D10" s="15" t="s">
        <v>29</v>
      </c>
      <c r="E10" s="12"/>
      <c r="F10" s="12"/>
      <c r="G10" s="12"/>
    </row>
    <row r="11" spans="1:5" ht="12.75">
      <c r="A11" s="12" t="s">
        <v>24</v>
      </c>
      <c r="B11" s="12"/>
      <c r="C11" s="31">
        <f ca="1">INTERCEPT(INDIRECT($D$9):G992,INDIRECT($C$9):F992)</f>
        <v>0.12396580472189941</v>
      </c>
      <c r="D11" s="16"/>
      <c r="E11" s="12"/>
    </row>
    <row r="12" spans="1:7" ht="12.75">
      <c r="A12" s="12" t="s">
        <v>25</v>
      </c>
      <c r="B12" s="12"/>
      <c r="C12" s="31">
        <f ca="1">SLOPE(INDIRECT($D$9):G992,INDIRECT($C$9):F992)</f>
        <v>-4.818264023298871E-06</v>
      </c>
      <c r="D12" s="16"/>
      <c r="E12" s="12"/>
      <c r="F12" s="12"/>
      <c r="G12" s="12"/>
    </row>
    <row r="13" spans="1:7" ht="12.75">
      <c r="A13" s="12" t="s">
        <v>26</v>
      </c>
      <c r="B13" s="12"/>
      <c r="C13" s="16" t="s">
        <v>67</v>
      </c>
      <c r="F13" s="12"/>
      <c r="G13" s="12"/>
    </row>
    <row r="14" spans="1:7" ht="12.75">
      <c r="A14" s="12"/>
      <c r="B14" s="12"/>
      <c r="C14" s="12"/>
      <c r="F14" s="12"/>
      <c r="G14" s="12"/>
    </row>
    <row r="15" spans="1:7" ht="12.75">
      <c r="A15" s="14" t="s">
        <v>27</v>
      </c>
      <c r="B15" s="12"/>
      <c r="C15" s="19">
        <f>(C7+C11)+(C8+C12)*INT(MAX(F21:F3533))</f>
        <v>57123.583488521035</v>
      </c>
      <c r="E15" s="21" t="s">
        <v>73</v>
      </c>
      <c r="F15" s="26">
        <v>1</v>
      </c>
      <c r="G15" s="12"/>
    </row>
    <row r="16" spans="1:7" ht="12.75">
      <c r="A16" s="13" t="s">
        <v>10</v>
      </c>
      <c r="B16" s="12"/>
      <c r="C16" s="20">
        <f>+C8+C12</f>
        <v>1.7770150817359767</v>
      </c>
      <c r="E16" s="21" t="s">
        <v>68</v>
      </c>
      <c r="F16" s="27">
        <f ca="1">NOW()+15018.5+$C$5/24</f>
        <v>59900.798178356476</v>
      </c>
      <c r="G16" s="12"/>
    </row>
    <row r="17" spans="1:7" ht="13.5" thickBot="1">
      <c r="A17" s="21" t="s">
        <v>62</v>
      </c>
      <c r="B17" s="12"/>
      <c r="C17" s="12">
        <f>COUNT(C21:C2191)</f>
        <v>45</v>
      </c>
      <c r="E17" s="21" t="s">
        <v>74</v>
      </c>
      <c r="F17" s="27">
        <f>ROUND(2*(F16-$C$7)/$C$8,0)/2+F15</f>
        <v>18175</v>
      </c>
      <c r="G17" s="12"/>
    </row>
    <row r="18" spans="1:7" ht="14.25" thickBot="1" thickTop="1">
      <c r="A18" s="13" t="s">
        <v>9</v>
      </c>
      <c r="B18" s="12"/>
      <c r="C18" s="29">
        <f>+C15</f>
        <v>57123.583488521035</v>
      </c>
      <c r="D18" s="30">
        <f>+C16</f>
        <v>1.7770150817359767</v>
      </c>
      <c r="E18" s="21" t="s">
        <v>69</v>
      </c>
      <c r="F18" s="31">
        <f>ROUND(2*(F16-$C$15)/$C$16,0)/2+F15</f>
        <v>1564</v>
      </c>
      <c r="G18" s="12"/>
    </row>
    <row r="19" spans="5:21" ht="13.5" thickTop="1">
      <c r="E19" s="21" t="s">
        <v>70</v>
      </c>
      <c r="F19" s="28">
        <f>+$C$15+$C$16*F18-15018.5-$C$5/24</f>
        <v>44884.73090968944</v>
      </c>
      <c r="G19" s="12"/>
      <c r="H19" s="1" t="s">
        <v>16</v>
      </c>
      <c r="I19" s="1" t="s">
        <v>17</v>
      </c>
      <c r="J19" s="1" t="s">
        <v>18</v>
      </c>
      <c r="U19" s="7"/>
    </row>
    <row r="20" spans="1:22" ht="13.5" thickBot="1">
      <c r="A20" s="3" t="s">
        <v>13</v>
      </c>
      <c r="B20" s="3" t="s">
        <v>15</v>
      </c>
      <c r="C20" s="3" t="s">
        <v>14</v>
      </c>
      <c r="D20" s="3" t="s">
        <v>2</v>
      </c>
      <c r="E20" s="3" t="s">
        <v>8</v>
      </c>
      <c r="F20" s="3" t="s">
        <v>7</v>
      </c>
      <c r="G20" s="3" t="s">
        <v>11</v>
      </c>
      <c r="H20" s="4" t="s">
        <v>88</v>
      </c>
      <c r="I20" s="4" t="s">
        <v>91</v>
      </c>
      <c r="J20" s="4" t="s">
        <v>85</v>
      </c>
      <c r="K20" s="4" t="s">
        <v>83</v>
      </c>
      <c r="L20" s="4" t="s">
        <v>60</v>
      </c>
      <c r="M20" s="4" t="s">
        <v>19</v>
      </c>
      <c r="N20" s="3" t="s">
        <v>20</v>
      </c>
      <c r="O20" s="3" t="s">
        <v>0</v>
      </c>
      <c r="T20" s="5"/>
      <c r="U20" s="61" t="s">
        <v>257</v>
      </c>
      <c r="V20" s="6"/>
    </row>
    <row r="21" spans="1:21" ht="12.75">
      <c r="A21" s="2" t="s">
        <v>3</v>
      </c>
      <c r="B21" s="17"/>
      <c r="C21" s="23">
        <f>C$4</f>
        <v>27605.462</v>
      </c>
      <c r="D21" s="23"/>
      <c r="E21" s="2">
        <f aca="true" t="shared" si="0" ref="E21:E65">(C21-C$7)/C$8</f>
        <v>0</v>
      </c>
      <c r="F21" s="2">
        <f>ROUND(2*E21,0/2)</f>
        <v>0</v>
      </c>
      <c r="G21" s="2">
        <f aca="true" t="shared" si="1" ref="G21:G65">C21-(C$7+C$8*F21)</f>
        <v>0</v>
      </c>
      <c r="H21" s="2">
        <f>G21</f>
        <v>0</v>
      </c>
      <c r="I21" s="2"/>
      <c r="J21" s="2"/>
      <c r="K21" s="2"/>
      <c r="L21" s="2"/>
      <c r="M21" s="2"/>
      <c r="N21" s="2"/>
      <c r="O21" s="10">
        <f aca="true" t="shared" si="2" ref="O21:O65">C21-15018.5</f>
        <v>12586.962</v>
      </c>
      <c r="U21" s="2"/>
    </row>
    <row r="22" spans="1:35" ht="12.75">
      <c r="A22" s="1" t="s">
        <v>32</v>
      </c>
      <c r="B22" s="18"/>
      <c r="C22" s="24">
        <v>43273.446</v>
      </c>
      <c r="D22" s="24"/>
      <c r="E22" s="1">
        <f t="shared" si="0"/>
        <v>8816.999742096306</v>
      </c>
      <c r="F22" s="2">
        <f aca="true" t="shared" si="3" ref="F22:F65">ROUND(2*E22,0/2)/2</f>
        <v>8817</v>
      </c>
      <c r="G22" s="1">
        <f t="shared" si="1"/>
        <v>-0.0004582999972626567</v>
      </c>
      <c r="I22" s="1">
        <f aca="true" t="shared" si="4" ref="I22:I49">G22</f>
        <v>-0.0004582999972626567</v>
      </c>
      <c r="K22" s="2"/>
      <c r="L22" s="2"/>
      <c r="M22" s="2"/>
      <c r="O22" s="11">
        <f t="shared" si="2"/>
        <v>28254.946000000004</v>
      </c>
      <c r="AC22" s="1">
        <v>6</v>
      </c>
      <c r="AE22" s="1" t="s">
        <v>31</v>
      </c>
      <c r="AI22" s="1" t="s">
        <v>33</v>
      </c>
    </row>
    <row r="23" spans="1:35" ht="12.75">
      <c r="A23" s="1" t="s">
        <v>34</v>
      </c>
      <c r="B23" s="18"/>
      <c r="C23" s="24">
        <v>43671.499</v>
      </c>
      <c r="D23" s="24"/>
      <c r="E23" s="1">
        <f t="shared" si="0"/>
        <v>9041.000047326428</v>
      </c>
      <c r="F23" s="2">
        <f t="shared" si="3"/>
        <v>9041</v>
      </c>
      <c r="G23" s="1">
        <f t="shared" si="1"/>
        <v>8.410000737057999E-05</v>
      </c>
      <c r="I23" s="1">
        <f t="shared" si="4"/>
        <v>8.410000737057999E-05</v>
      </c>
      <c r="K23" s="2"/>
      <c r="L23" s="2"/>
      <c r="M23" s="2"/>
      <c r="O23" s="11">
        <f t="shared" si="2"/>
        <v>28652.999000000003</v>
      </c>
      <c r="AC23" s="1">
        <v>6</v>
      </c>
      <c r="AE23" s="1" t="s">
        <v>31</v>
      </c>
      <c r="AI23" s="1" t="s">
        <v>33</v>
      </c>
    </row>
    <row r="24" spans="1:35" ht="12.75">
      <c r="A24" s="1" t="s">
        <v>35</v>
      </c>
      <c r="B24" s="18"/>
      <c r="C24" s="24">
        <v>43703.478</v>
      </c>
      <c r="D24" s="24"/>
      <c r="E24" s="1">
        <f t="shared" si="0"/>
        <v>9058.995906573698</v>
      </c>
      <c r="F24" s="2">
        <f t="shared" si="3"/>
        <v>9059</v>
      </c>
      <c r="G24" s="1">
        <f t="shared" si="1"/>
        <v>-0.007274099996720906</v>
      </c>
      <c r="I24" s="1">
        <f t="shared" si="4"/>
        <v>-0.007274099996720906</v>
      </c>
      <c r="M24" s="2"/>
      <c r="O24" s="11">
        <f t="shared" si="2"/>
        <v>28684.978000000003</v>
      </c>
      <c r="AC24" s="1">
        <v>7</v>
      </c>
      <c r="AE24" s="1" t="s">
        <v>31</v>
      </c>
      <c r="AI24" s="1" t="s">
        <v>33</v>
      </c>
    </row>
    <row r="25" spans="1:35" ht="12.75">
      <c r="A25" s="1" t="s">
        <v>36</v>
      </c>
      <c r="B25" s="18"/>
      <c r="C25" s="24">
        <v>43776.337</v>
      </c>
      <c r="D25" s="24"/>
      <c r="E25" s="1">
        <f t="shared" si="0"/>
        <v>9099.996572914011</v>
      </c>
      <c r="F25" s="2">
        <f t="shared" si="3"/>
        <v>9100</v>
      </c>
      <c r="G25" s="1">
        <f t="shared" si="1"/>
        <v>-0.0060900000025867485</v>
      </c>
      <c r="I25" s="1">
        <f t="shared" si="4"/>
        <v>-0.0060900000025867485</v>
      </c>
      <c r="M25" s="2"/>
      <c r="O25" s="11">
        <f t="shared" si="2"/>
        <v>28757.837</v>
      </c>
      <c r="AC25" s="1">
        <v>7</v>
      </c>
      <c r="AE25" s="1" t="s">
        <v>31</v>
      </c>
      <c r="AI25" s="1" t="s">
        <v>33</v>
      </c>
    </row>
    <row r="26" spans="1:35" ht="12.75">
      <c r="A26" s="1" t="s">
        <v>37</v>
      </c>
      <c r="B26" s="18"/>
      <c r="C26" s="24">
        <v>43957.596</v>
      </c>
      <c r="D26" s="24"/>
      <c r="E26" s="1">
        <f t="shared" si="0"/>
        <v>9201.99824436406</v>
      </c>
      <c r="F26" s="2">
        <f t="shared" si="3"/>
        <v>9202</v>
      </c>
      <c r="G26" s="1">
        <f t="shared" si="1"/>
        <v>-0.0031197999996948056</v>
      </c>
      <c r="I26" s="1">
        <f t="shared" si="4"/>
        <v>-0.0031197999996948056</v>
      </c>
      <c r="M26" s="2"/>
      <c r="O26" s="11">
        <f t="shared" si="2"/>
        <v>28939.095999999998</v>
      </c>
      <c r="AC26" s="1">
        <v>6</v>
      </c>
      <c r="AE26" s="1" t="s">
        <v>31</v>
      </c>
      <c r="AI26" s="1" t="s">
        <v>33</v>
      </c>
    </row>
    <row r="27" spans="1:35" ht="12.75">
      <c r="A27" s="1" t="s">
        <v>38</v>
      </c>
      <c r="B27" s="18"/>
      <c r="C27" s="24">
        <v>44341.435</v>
      </c>
      <c r="D27" s="24"/>
      <c r="E27" s="1">
        <f t="shared" si="0"/>
        <v>9417.999764662172</v>
      </c>
      <c r="F27" s="2">
        <f t="shared" si="3"/>
        <v>9418</v>
      </c>
      <c r="G27" s="1">
        <f t="shared" si="1"/>
        <v>-0.00041819999751169235</v>
      </c>
      <c r="I27" s="1">
        <f t="shared" si="4"/>
        <v>-0.00041819999751169235</v>
      </c>
      <c r="M27" s="2"/>
      <c r="O27" s="11">
        <f t="shared" si="2"/>
        <v>29322.934999999998</v>
      </c>
      <c r="AC27" s="1">
        <v>6</v>
      </c>
      <c r="AE27" s="1" t="s">
        <v>31</v>
      </c>
      <c r="AI27" s="1" t="s">
        <v>33</v>
      </c>
    </row>
    <row r="28" spans="1:35" ht="12.75">
      <c r="A28" s="1" t="s">
        <v>39</v>
      </c>
      <c r="B28" s="18"/>
      <c r="C28" s="24">
        <v>44396.525</v>
      </c>
      <c r="D28" s="24"/>
      <c r="E28" s="1">
        <f t="shared" si="0"/>
        <v>9449.00110572763</v>
      </c>
      <c r="F28" s="2">
        <f t="shared" si="3"/>
        <v>9449</v>
      </c>
      <c r="G28" s="1">
        <f t="shared" si="1"/>
        <v>0.001964900002349168</v>
      </c>
      <c r="I28" s="1">
        <f t="shared" si="4"/>
        <v>0.001964900002349168</v>
      </c>
      <c r="M28" s="2"/>
      <c r="O28" s="11">
        <f t="shared" si="2"/>
        <v>29378.025</v>
      </c>
      <c r="AC28" s="1">
        <v>6</v>
      </c>
      <c r="AE28" s="1" t="s">
        <v>31</v>
      </c>
      <c r="AI28" s="1" t="s">
        <v>33</v>
      </c>
    </row>
    <row r="29" spans="1:35" ht="12.75">
      <c r="A29" s="1" t="s">
        <v>40</v>
      </c>
      <c r="B29" s="18"/>
      <c r="C29" s="24">
        <v>44485.371</v>
      </c>
      <c r="D29" s="24"/>
      <c r="E29" s="1">
        <f t="shared" si="0"/>
        <v>9498.998294841831</v>
      </c>
      <c r="F29" s="2">
        <f t="shared" si="3"/>
        <v>9499</v>
      </c>
      <c r="G29" s="1">
        <f t="shared" si="1"/>
        <v>-0.003030100000614766</v>
      </c>
      <c r="I29" s="1">
        <f t="shared" si="4"/>
        <v>-0.003030100000614766</v>
      </c>
      <c r="M29" s="2"/>
      <c r="O29" s="11">
        <f t="shared" si="2"/>
        <v>29466.871</v>
      </c>
      <c r="AC29" s="1">
        <v>6</v>
      </c>
      <c r="AE29" s="1" t="s">
        <v>31</v>
      </c>
      <c r="AI29" s="1" t="s">
        <v>33</v>
      </c>
    </row>
    <row r="30" spans="1:35" ht="12.75">
      <c r="A30" s="1" t="s">
        <v>41</v>
      </c>
      <c r="B30" s="18"/>
      <c r="C30" s="24">
        <v>44707.503</v>
      </c>
      <c r="D30" s="24"/>
      <c r="E30" s="1">
        <f t="shared" si="0"/>
        <v>9624.000834205626</v>
      </c>
      <c r="F30" s="2">
        <f t="shared" si="3"/>
        <v>9624</v>
      </c>
      <c r="G30" s="1">
        <f t="shared" si="1"/>
        <v>0.0014823999954387546</v>
      </c>
      <c r="I30" s="1">
        <f t="shared" si="4"/>
        <v>0.0014823999954387546</v>
      </c>
      <c r="M30" s="2"/>
      <c r="O30" s="11">
        <f t="shared" si="2"/>
        <v>29689.002999999997</v>
      </c>
      <c r="AC30" s="1">
        <v>7</v>
      </c>
      <c r="AE30" s="1" t="s">
        <v>31</v>
      </c>
      <c r="AI30" s="1" t="s">
        <v>33</v>
      </c>
    </row>
    <row r="31" spans="1:35" ht="12.75">
      <c r="A31" s="1" t="s">
        <v>41</v>
      </c>
      <c r="B31" s="18"/>
      <c r="C31" s="24">
        <v>44755.48</v>
      </c>
      <c r="D31" s="24"/>
      <c r="E31" s="1">
        <f t="shared" si="0"/>
        <v>9650.999406365681</v>
      </c>
      <c r="F31" s="2">
        <f t="shared" si="3"/>
        <v>9651</v>
      </c>
      <c r="G31" s="1">
        <f t="shared" si="1"/>
        <v>-0.0010548999925958924</v>
      </c>
      <c r="I31" s="1">
        <f t="shared" si="4"/>
        <v>-0.0010548999925958924</v>
      </c>
      <c r="M31" s="2"/>
      <c r="O31" s="11">
        <f t="shared" si="2"/>
        <v>29736.980000000003</v>
      </c>
      <c r="AC31" s="1">
        <v>7</v>
      </c>
      <c r="AE31" s="1" t="s">
        <v>42</v>
      </c>
      <c r="AF31" s="1" t="s">
        <v>43</v>
      </c>
      <c r="AI31" s="1" t="s">
        <v>33</v>
      </c>
    </row>
    <row r="32" spans="1:35" ht="12.75">
      <c r="A32" s="1" t="s">
        <v>41</v>
      </c>
      <c r="B32" s="18"/>
      <c r="C32" s="24">
        <v>44755.483</v>
      </c>
      <c r="D32" s="24"/>
      <c r="E32" s="1">
        <f t="shared" si="0"/>
        <v>9651.00109458538</v>
      </c>
      <c r="F32" s="2">
        <f t="shared" si="3"/>
        <v>9651</v>
      </c>
      <c r="G32" s="1">
        <f t="shared" si="1"/>
        <v>0.0019451000043773092</v>
      </c>
      <c r="I32" s="1">
        <f t="shared" si="4"/>
        <v>0.0019451000043773092</v>
      </c>
      <c r="M32" s="2"/>
      <c r="O32" s="11">
        <f t="shared" si="2"/>
        <v>29736.983</v>
      </c>
      <c r="AC32" s="1">
        <v>7</v>
      </c>
      <c r="AE32" s="1" t="s">
        <v>31</v>
      </c>
      <c r="AI32" s="1" t="s">
        <v>33</v>
      </c>
    </row>
    <row r="33" spans="1:35" ht="12.75">
      <c r="A33" s="1" t="s">
        <v>44</v>
      </c>
      <c r="B33" s="18"/>
      <c r="C33" s="24">
        <v>44787.468</v>
      </c>
      <c r="D33" s="24"/>
      <c r="E33" s="1">
        <f t="shared" si="0"/>
        <v>9669.000330272047</v>
      </c>
      <c r="F33" s="2">
        <f t="shared" si="3"/>
        <v>9669</v>
      </c>
      <c r="G33" s="1">
        <f t="shared" si="1"/>
        <v>0.0005869000015081838</v>
      </c>
      <c r="I33" s="1">
        <f t="shared" si="4"/>
        <v>0.0005869000015081838</v>
      </c>
      <c r="M33" s="2"/>
      <c r="O33" s="11">
        <f t="shared" si="2"/>
        <v>29768.968</v>
      </c>
      <c r="AC33" s="1">
        <v>7</v>
      </c>
      <c r="AE33" s="1" t="s">
        <v>31</v>
      </c>
      <c r="AI33" s="1" t="s">
        <v>33</v>
      </c>
    </row>
    <row r="34" spans="1:35" ht="12.75">
      <c r="A34" s="1" t="s">
        <v>45</v>
      </c>
      <c r="B34" s="18"/>
      <c r="C34" s="24">
        <v>45194.417</v>
      </c>
      <c r="D34" s="24"/>
      <c r="E34" s="1">
        <f t="shared" si="0"/>
        <v>9898.006769648444</v>
      </c>
      <c r="F34" s="2">
        <f t="shared" si="3"/>
        <v>9898</v>
      </c>
      <c r="G34" s="1">
        <f t="shared" si="1"/>
        <v>0.01202979999652598</v>
      </c>
      <c r="I34" s="1">
        <f t="shared" si="4"/>
        <v>0.01202979999652598</v>
      </c>
      <c r="M34" s="2"/>
      <c r="O34" s="11">
        <f t="shared" si="2"/>
        <v>30175.917</v>
      </c>
      <c r="AC34" s="1">
        <v>6</v>
      </c>
      <c r="AE34" s="1" t="s">
        <v>31</v>
      </c>
      <c r="AI34" s="1" t="s">
        <v>33</v>
      </c>
    </row>
    <row r="35" spans="1:35" ht="12.75">
      <c r="A35" s="1" t="s">
        <v>46</v>
      </c>
      <c r="B35" s="18"/>
      <c r="C35" s="24">
        <v>46907.471</v>
      </c>
      <c r="D35" s="24"/>
      <c r="E35" s="1">
        <f t="shared" si="0"/>
        <v>10862.010605508694</v>
      </c>
      <c r="F35" s="2">
        <f t="shared" si="3"/>
        <v>10862</v>
      </c>
      <c r="G35" s="1">
        <f t="shared" si="1"/>
        <v>0.018846200000552926</v>
      </c>
      <c r="I35" s="1">
        <f t="shared" si="4"/>
        <v>0.018846200000552926</v>
      </c>
      <c r="M35" s="2"/>
      <c r="O35" s="11">
        <f t="shared" si="2"/>
        <v>31888.970999999998</v>
      </c>
      <c r="AC35" s="1">
        <v>6</v>
      </c>
      <c r="AE35" s="1" t="s">
        <v>31</v>
      </c>
      <c r="AI35" s="1" t="s">
        <v>33</v>
      </c>
    </row>
    <row r="36" spans="1:35" ht="12.75">
      <c r="A36" s="1" t="s">
        <v>47</v>
      </c>
      <c r="B36" s="18"/>
      <c r="C36" s="24">
        <v>46939.452</v>
      </c>
      <c r="D36" s="24"/>
      <c r="E36" s="1">
        <f t="shared" si="0"/>
        <v>10880.007590235764</v>
      </c>
      <c r="F36" s="2">
        <f t="shared" si="3"/>
        <v>10880</v>
      </c>
      <c r="G36" s="1">
        <f t="shared" si="1"/>
        <v>0.013487999996868894</v>
      </c>
      <c r="I36" s="1">
        <f t="shared" si="4"/>
        <v>0.013487999996868894</v>
      </c>
      <c r="M36" s="2"/>
      <c r="O36" s="11">
        <f t="shared" si="2"/>
        <v>31920.951999999997</v>
      </c>
      <c r="AC36" s="1">
        <v>7</v>
      </c>
      <c r="AE36" s="1" t="s">
        <v>31</v>
      </c>
      <c r="AI36" s="1" t="s">
        <v>33</v>
      </c>
    </row>
    <row r="37" spans="1:35" ht="12.75">
      <c r="A37" s="1" t="s">
        <v>48</v>
      </c>
      <c r="B37" s="18"/>
      <c r="C37" s="24">
        <v>47330.409</v>
      </c>
      <c r="D37" s="24"/>
      <c r="E37" s="1">
        <f t="shared" si="0"/>
        <v>11100.014693138777</v>
      </c>
      <c r="F37" s="2">
        <f t="shared" si="3"/>
        <v>11100</v>
      </c>
      <c r="G37" s="1">
        <f t="shared" si="1"/>
        <v>0.026109999998880085</v>
      </c>
      <c r="I37" s="1">
        <f t="shared" si="4"/>
        <v>0.026109999998880085</v>
      </c>
      <c r="M37" s="2"/>
      <c r="O37" s="11">
        <f t="shared" si="2"/>
        <v>32311.909</v>
      </c>
      <c r="AC37" s="1">
        <v>6</v>
      </c>
      <c r="AE37" s="1" t="s">
        <v>31</v>
      </c>
      <c r="AI37" s="1" t="s">
        <v>33</v>
      </c>
    </row>
    <row r="38" spans="1:35" ht="12.75">
      <c r="A38" s="1" t="s">
        <v>49</v>
      </c>
      <c r="B38" s="18"/>
      <c r="C38" s="24">
        <v>47353.51</v>
      </c>
      <c r="D38" s="24"/>
      <c r="E38" s="1">
        <f t="shared" si="0"/>
        <v>11113.014547557967</v>
      </c>
      <c r="F38" s="2">
        <f t="shared" si="3"/>
        <v>11113</v>
      </c>
      <c r="G38" s="1">
        <f t="shared" si="1"/>
        <v>0.02585130000807112</v>
      </c>
      <c r="I38" s="1">
        <f t="shared" si="4"/>
        <v>0.02585130000807112</v>
      </c>
      <c r="M38" s="2"/>
      <c r="O38" s="11">
        <f t="shared" si="2"/>
        <v>32335.010000000002</v>
      </c>
      <c r="AC38" s="1">
        <v>7</v>
      </c>
      <c r="AE38" s="1" t="s">
        <v>31</v>
      </c>
      <c r="AI38" s="1" t="s">
        <v>33</v>
      </c>
    </row>
    <row r="39" spans="1:35" ht="12.75">
      <c r="A39" s="1" t="s">
        <v>50</v>
      </c>
      <c r="B39" s="18"/>
      <c r="C39" s="24">
        <v>47591.644</v>
      </c>
      <c r="D39" s="24"/>
      <c r="E39" s="1">
        <f t="shared" si="0"/>
        <v>11247.022050794141</v>
      </c>
      <c r="F39" s="2">
        <f t="shared" si="3"/>
        <v>11247</v>
      </c>
      <c r="G39" s="1">
        <f t="shared" si="1"/>
        <v>0.039184699999168515</v>
      </c>
      <c r="I39" s="1">
        <f t="shared" si="4"/>
        <v>0.039184699999168515</v>
      </c>
      <c r="M39" s="2"/>
      <c r="O39" s="11">
        <f t="shared" si="2"/>
        <v>32573.144</v>
      </c>
      <c r="AC39" s="1">
        <v>6</v>
      </c>
      <c r="AE39" s="1" t="s">
        <v>31</v>
      </c>
      <c r="AI39" s="1" t="s">
        <v>33</v>
      </c>
    </row>
    <row r="40" spans="1:35" ht="12.75">
      <c r="A40" s="1" t="s">
        <v>51</v>
      </c>
      <c r="B40" s="18"/>
      <c r="C40" s="24">
        <v>47689.384</v>
      </c>
      <c r="D40" s="24"/>
      <c r="E40" s="1">
        <f t="shared" si="0"/>
        <v>11302.024248574819</v>
      </c>
      <c r="F40" s="2">
        <f t="shared" si="3"/>
        <v>11302</v>
      </c>
      <c r="G40" s="1">
        <f t="shared" si="1"/>
        <v>0.0430902000007336</v>
      </c>
      <c r="I40" s="1">
        <f t="shared" si="4"/>
        <v>0.0430902000007336</v>
      </c>
      <c r="M40" s="2"/>
      <c r="O40" s="11">
        <f t="shared" si="2"/>
        <v>32670.884</v>
      </c>
      <c r="AC40" s="1">
        <v>5</v>
      </c>
      <c r="AE40" s="1" t="s">
        <v>31</v>
      </c>
      <c r="AI40" s="1" t="s">
        <v>33</v>
      </c>
    </row>
    <row r="41" spans="1:35" ht="12.75">
      <c r="A41" s="1" t="s">
        <v>52</v>
      </c>
      <c r="B41" s="18"/>
      <c r="C41" s="24">
        <v>48039.446</v>
      </c>
      <c r="D41" s="24"/>
      <c r="E41" s="1">
        <f t="shared" si="0"/>
        <v>11499.018103286297</v>
      </c>
      <c r="F41" s="2">
        <f t="shared" si="3"/>
        <v>11499</v>
      </c>
      <c r="G41" s="1">
        <f t="shared" si="1"/>
        <v>0.032169900005101226</v>
      </c>
      <c r="I41" s="1">
        <f t="shared" si="4"/>
        <v>0.032169900005101226</v>
      </c>
      <c r="M41" s="2"/>
      <c r="O41" s="11">
        <f t="shared" si="2"/>
        <v>33020.946</v>
      </c>
      <c r="AC41" s="1">
        <v>5</v>
      </c>
      <c r="AE41" s="1" t="s">
        <v>31</v>
      </c>
      <c r="AI41" s="1" t="s">
        <v>33</v>
      </c>
    </row>
    <row r="42" spans="1:35" ht="12.75">
      <c r="A42" s="1" t="s">
        <v>53</v>
      </c>
      <c r="B42" s="18"/>
      <c r="C42" s="24">
        <v>48780.478</v>
      </c>
      <c r="D42" s="24">
        <v>0.004</v>
      </c>
      <c r="E42" s="1">
        <f t="shared" si="0"/>
        <v>11916.026376519478</v>
      </c>
      <c r="F42" s="2">
        <f t="shared" si="3"/>
        <v>11916</v>
      </c>
      <c r="G42" s="1">
        <f t="shared" si="1"/>
        <v>0.04687160000321455</v>
      </c>
      <c r="I42" s="1">
        <f t="shared" si="4"/>
        <v>0.04687160000321455</v>
      </c>
      <c r="M42" s="2"/>
      <c r="O42" s="11">
        <f t="shared" si="2"/>
        <v>33761.978</v>
      </c>
      <c r="AC42" s="1">
        <v>6</v>
      </c>
      <c r="AE42" s="1" t="s">
        <v>31</v>
      </c>
      <c r="AI42" s="1" t="s">
        <v>33</v>
      </c>
    </row>
    <row r="43" spans="1:35" ht="12.75">
      <c r="A43" s="1" t="s">
        <v>54</v>
      </c>
      <c r="B43" s="18"/>
      <c r="C43" s="24">
        <v>49130.547</v>
      </c>
      <c r="D43" s="24">
        <v>0.007</v>
      </c>
      <c r="E43" s="1">
        <f t="shared" si="0"/>
        <v>12113.024170410246</v>
      </c>
      <c r="F43" s="2">
        <f t="shared" si="3"/>
        <v>12113</v>
      </c>
      <c r="G43" s="1">
        <f t="shared" si="1"/>
        <v>0.04295129999809433</v>
      </c>
      <c r="I43" s="1">
        <f t="shared" si="4"/>
        <v>0.04295129999809433</v>
      </c>
      <c r="M43" s="2"/>
      <c r="O43" s="11">
        <f t="shared" si="2"/>
        <v>34112.047</v>
      </c>
      <c r="AC43" s="1">
        <v>6</v>
      </c>
      <c r="AE43" s="1" t="s">
        <v>31</v>
      </c>
      <c r="AI43" s="1" t="s">
        <v>33</v>
      </c>
    </row>
    <row r="44" spans="1:35" ht="12.75">
      <c r="A44" s="1" t="s">
        <v>55</v>
      </c>
      <c r="B44" s="18"/>
      <c r="C44" s="24">
        <v>49569.468</v>
      </c>
      <c r="D44" s="24">
        <v>0.006</v>
      </c>
      <c r="E44" s="1">
        <f t="shared" si="0"/>
        <v>12360.02252985462</v>
      </c>
      <c r="F44" s="2">
        <f t="shared" si="3"/>
        <v>12360</v>
      </c>
      <c r="G44" s="1">
        <f t="shared" si="1"/>
        <v>0.04003599999850849</v>
      </c>
      <c r="I44" s="1">
        <f t="shared" si="4"/>
        <v>0.04003599999850849</v>
      </c>
      <c r="M44" s="2"/>
      <c r="O44" s="11">
        <f t="shared" si="2"/>
        <v>34550.968</v>
      </c>
      <c r="AC44" s="1">
        <v>7</v>
      </c>
      <c r="AE44" s="1" t="s">
        <v>31</v>
      </c>
      <c r="AI44" s="1" t="s">
        <v>33</v>
      </c>
    </row>
    <row r="45" spans="1:35" ht="12.75">
      <c r="A45" s="1" t="s">
        <v>56</v>
      </c>
      <c r="B45" s="18"/>
      <c r="C45" s="24">
        <v>49807.594</v>
      </c>
      <c r="D45" s="24">
        <v>0.004</v>
      </c>
      <c r="E45" s="1">
        <f t="shared" si="0"/>
        <v>12494.025531171597</v>
      </c>
      <c r="F45" s="2">
        <f t="shared" si="3"/>
        <v>12494</v>
      </c>
      <c r="G45" s="1">
        <f t="shared" si="1"/>
        <v>0.04536940000252798</v>
      </c>
      <c r="I45" s="1">
        <f t="shared" si="4"/>
        <v>0.04536940000252798</v>
      </c>
      <c r="M45" s="2"/>
      <c r="O45" s="11">
        <f t="shared" si="2"/>
        <v>34789.094</v>
      </c>
      <c r="AC45" s="1">
        <v>6</v>
      </c>
      <c r="AE45" s="1" t="s">
        <v>31</v>
      </c>
      <c r="AI45" s="1" t="s">
        <v>33</v>
      </c>
    </row>
    <row r="46" spans="1:35" ht="12.75">
      <c r="A46" s="1" t="s">
        <v>57</v>
      </c>
      <c r="B46" s="18"/>
      <c r="C46" s="24">
        <v>50246.534</v>
      </c>
      <c r="D46" s="24">
        <v>0.005</v>
      </c>
      <c r="E46" s="1">
        <f t="shared" si="0"/>
        <v>12741.03458267406</v>
      </c>
      <c r="F46" s="2">
        <f t="shared" si="3"/>
        <v>12741</v>
      </c>
      <c r="G46" s="1">
        <f t="shared" si="1"/>
        <v>0.061454099995899014</v>
      </c>
      <c r="I46" s="1">
        <f t="shared" si="4"/>
        <v>0.061454099995899014</v>
      </c>
      <c r="M46" s="2"/>
      <c r="O46" s="11">
        <f t="shared" si="2"/>
        <v>35228.034</v>
      </c>
      <c r="AC46" s="1">
        <v>8</v>
      </c>
      <c r="AE46" s="1" t="s">
        <v>31</v>
      </c>
      <c r="AI46" s="1" t="s">
        <v>33</v>
      </c>
    </row>
    <row r="47" spans="1:35" ht="12.75">
      <c r="A47" s="1" t="s">
        <v>57</v>
      </c>
      <c r="B47" s="18"/>
      <c r="C47" s="24">
        <v>50246.534</v>
      </c>
      <c r="D47" s="24">
        <v>0.005</v>
      </c>
      <c r="E47" s="1">
        <f t="shared" si="0"/>
        <v>12741.03458267406</v>
      </c>
      <c r="F47" s="2">
        <f t="shared" si="3"/>
        <v>12741</v>
      </c>
      <c r="G47" s="1">
        <f t="shared" si="1"/>
        <v>0.061454099995899014</v>
      </c>
      <c r="I47" s="1">
        <f t="shared" si="4"/>
        <v>0.061454099995899014</v>
      </c>
      <c r="M47" s="2"/>
      <c r="O47" s="11">
        <f t="shared" si="2"/>
        <v>35228.034</v>
      </c>
      <c r="AC47" s="1">
        <v>8</v>
      </c>
      <c r="AE47" s="1" t="s">
        <v>31</v>
      </c>
      <c r="AI47" s="1" t="s">
        <v>33</v>
      </c>
    </row>
    <row r="48" spans="1:35" ht="12.75">
      <c r="A48" s="1" t="s">
        <v>58</v>
      </c>
      <c r="B48" s="18"/>
      <c r="C48" s="24">
        <v>50598.376</v>
      </c>
      <c r="D48" s="24">
        <v>0.003</v>
      </c>
      <c r="E48" s="1">
        <f t="shared" si="0"/>
        <v>12939.030114406709</v>
      </c>
      <c r="F48" s="2">
        <f t="shared" si="3"/>
        <v>12939</v>
      </c>
      <c r="G48" s="1">
        <f t="shared" si="1"/>
        <v>0.05351389999850653</v>
      </c>
      <c r="I48" s="1">
        <f t="shared" si="4"/>
        <v>0.05351389999850653</v>
      </c>
      <c r="M48" s="2"/>
      <c r="O48" s="11">
        <f t="shared" si="2"/>
        <v>35579.876</v>
      </c>
      <c r="AC48" s="1">
        <v>6</v>
      </c>
      <c r="AE48" s="1" t="s">
        <v>31</v>
      </c>
      <c r="AI48" s="1" t="s">
        <v>33</v>
      </c>
    </row>
    <row r="49" spans="1:35" ht="12.75">
      <c r="A49" s="35" t="s">
        <v>59</v>
      </c>
      <c r="B49" s="36"/>
      <c r="C49" s="37">
        <v>50923.578</v>
      </c>
      <c r="D49" s="37">
        <v>0.004</v>
      </c>
      <c r="E49" s="35">
        <f t="shared" si="0"/>
        <v>13122.034255215714</v>
      </c>
      <c r="F49" s="2">
        <f t="shared" si="3"/>
        <v>13122</v>
      </c>
      <c r="G49" s="1">
        <f t="shared" si="1"/>
        <v>0.06087220000335947</v>
      </c>
      <c r="I49" s="1">
        <f t="shared" si="4"/>
        <v>0.06087220000335947</v>
      </c>
      <c r="M49" s="2"/>
      <c r="O49" s="11">
        <f t="shared" si="2"/>
        <v>35905.078</v>
      </c>
      <c r="AC49" s="1">
        <v>7</v>
      </c>
      <c r="AE49" s="1" t="s">
        <v>31</v>
      </c>
      <c r="AI49" s="1" t="s">
        <v>33</v>
      </c>
    </row>
    <row r="50" spans="1:15" ht="12.75">
      <c r="A50" s="35" t="s">
        <v>5</v>
      </c>
      <c r="B50" s="36" t="s">
        <v>6</v>
      </c>
      <c r="C50" s="37">
        <v>51288.74</v>
      </c>
      <c r="D50" s="37">
        <v>0.01</v>
      </c>
      <c r="E50" s="35">
        <f t="shared" si="0"/>
        <v>13327.525482410185</v>
      </c>
      <c r="F50" s="2">
        <f t="shared" si="3"/>
        <v>13327.5</v>
      </c>
      <c r="G50" s="1">
        <f t="shared" si="1"/>
        <v>0.04528274999756832</v>
      </c>
      <c r="K50" s="1">
        <f>G50</f>
        <v>0.04528274999756832</v>
      </c>
      <c r="M50" s="2"/>
      <c r="O50" s="11">
        <f t="shared" si="2"/>
        <v>36270.24</v>
      </c>
    </row>
    <row r="51" spans="1:15" ht="12.75">
      <c r="A51" s="35" t="s">
        <v>5</v>
      </c>
      <c r="B51" s="36" t="s">
        <v>4</v>
      </c>
      <c r="C51" s="37">
        <v>51312.748</v>
      </c>
      <c r="D51" s="37">
        <v>0.003</v>
      </c>
      <c r="E51" s="35">
        <f t="shared" si="0"/>
        <v>13341.035741918253</v>
      </c>
      <c r="F51" s="2">
        <f t="shared" si="3"/>
        <v>13341</v>
      </c>
      <c r="G51" s="1">
        <f t="shared" si="1"/>
        <v>0.0635141000020667</v>
      </c>
      <c r="K51" s="1">
        <f>G51</f>
        <v>0.0635141000020667</v>
      </c>
      <c r="M51" s="2"/>
      <c r="O51" s="11">
        <f t="shared" si="2"/>
        <v>36294.248</v>
      </c>
    </row>
    <row r="52" spans="1:15" ht="12.75">
      <c r="A52" s="69" t="s">
        <v>197</v>
      </c>
      <c r="B52" s="71" t="s">
        <v>4</v>
      </c>
      <c r="C52" s="73">
        <v>51362.501</v>
      </c>
      <c r="D52" s="73" t="s">
        <v>91</v>
      </c>
      <c r="E52" s="35">
        <f t="shared" si="0"/>
        <v>13369.033740139881</v>
      </c>
      <c r="F52" s="2">
        <f t="shared" si="3"/>
        <v>13369</v>
      </c>
      <c r="G52" s="1">
        <f t="shared" si="1"/>
        <v>0.05995689999690512</v>
      </c>
      <c r="I52" s="1">
        <f>G52</f>
        <v>0.05995689999690512</v>
      </c>
      <c r="M52" s="2"/>
      <c r="O52" s="11">
        <f t="shared" si="2"/>
        <v>36344.001</v>
      </c>
    </row>
    <row r="53" spans="1:15" ht="12.75">
      <c r="A53" s="69" t="s">
        <v>202</v>
      </c>
      <c r="B53" s="71" t="s">
        <v>4</v>
      </c>
      <c r="C53" s="73">
        <v>51433.578</v>
      </c>
      <c r="D53" s="73" t="s">
        <v>91</v>
      </c>
      <c r="E53" s="35">
        <f t="shared" si="0"/>
        <v>13409.031603979225</v>
      </c>
      <c r="F53" s="2">
        <f t="shared" si="3"/>
        <v>13409</v>
      </c>
      <c r="G53" s="1">
        <f t="shared" si="1"/>
        <v>0.05616090000694385</v>
      </c>
      <c r="I53" s="1">
        <f>G53</f>
        <v>0.05616090000694385</v>
      </c>
      <c r="M53" s="2">
        <f aca="true" t="shared" si="5" ref="M53:M65">+C$11+C$12*F53</f>
        <v>0.05935770243348486</v>
      </c>
      <c r="O53" s="11">
        <f t="shared" si="2"/>
        <v>36415.078</v>
      </c>
    </row>
    <row r="54" spans="1:15" ht="12.75">
      <c r="A54" s="69" t="s">
        <v>209</v>
      </c>
      <c r="B54" s="71" t="s">
        <v>4</v>
      </c>
      <c r="C54" s="73">
        <v>51435.3543</v>
      </c>
      <c r="D54" s="73" t="s">
        <v>91</v>
      </c>
      <c r="E54" s="35">
        <f t="shared" si="0"/>
        <v>13410.03119886277</v>
      </c>
      <c r="F54" s="2">
        <f t="shared" si="3"/>
        <v>13410</v>
      </c>
      <c r="G54" s="1">
        <f t="shared" si="1"/>
        <v>0.0554409999967902</v>
      </c>
      <c r="J54" s="1">
        <f>G54</f>
        <v>0.0554409999967902</v>
      </c>
      <c r="M54" s="2">
        <f t="shared" si="5"/>
        <v>0.05935288416946155</v>
      </c>
      <c r="O54" s="11">
        <f t="shared" si="2"/>
        <v>36416.8543</v>
      </c>
    </row>
    <row r="55" spans="1:15" ht="12.75">
      <c r="A55" s="69" t="s">
        <v>202</v>
      </c>
      <c r="B55" s="71" t="s">
        <v>4</v>
      </c>
      <c r="C55" s="73">
        <v>51719.68</v>
      </c>
      <c r="D55" s="73" t="s">
        <v>91</v>
      </c>
      <c r="E55" s="35">
        <f t="shared" si="0"/>
        <v>13570.032614716358</v>
      </c>
      <c r="F55" s="2">
        <f t="shared" si="3"/>
        <v>13570</v>
      </c>
      <c r="G55" s="1">
        <f t="shared" si="1"/>
        <v>0.057957000004535075</v>
      </c>
      <c r="I55" s="1">
        <f>G55</f>
        <v>0.057957000004535075</v>
      </c>
      <c r="M55" s="2">
        <f t="shared" si="5"/>
        <v>0.05858196192573373</v>
      </c>
      <c r="O55" s="11">
        <f t="shared" si="2"/>
        <v>36701.18</v>
      </c>
    </row>
    <row r="56" spans="1:15" ht="12.75">
      <c r="A56" s="44" t="s">
        <v>76</v>
      </c>
      <c r="B56" s="45" t="s">
        <v>6</v>
      </c>
      <c r="C56" s="46">
        <v>51727.6733</v>
      </c>
      <c r="D56" s="46">
        <v>0.0018</v>
      </c>
      <c r="E56" s="35">
        <f t="shared" si="0"/>
        <v>13574.530763555322</v>
      </c>
      <c r="F56" s="2">
        <f t="shared" si="3"/>
        <v>13574.5</v>
      </c>
      <c r="G56" s="1">
        <f t="shared" si="1"/>
        <v>0.05466745000012452</v>
      </c>
      <c r="K56" s="1">
        <f>G56</f>
        <v>0.05466745000012452</v>
      </c>
      <c r="M56" s="2">
        <f t="shared" si="5"/>
        <v>0.058560279737628895</v>
      </c>
      <c r="O56" s="11">
        <f t="shared" si="2"/>
        <v>36709.1733</v>
      </c>
    </row>
    <row r="57" spans="1:15" ht="12.75">
      <c r="A57" s="69" t="s">
        <v>221</v>
      </c>
      <c r="B57" s="71" t="s">
        <v>4</v>
      </c>
      <c r="C57" s="73">
        <v>51840.515</v>
      </c>
      <c r="D57" s="73" t="s">
        <v>91</v>
      </c>
      <c r="E57" s="35">
        <f t="shared" si="0"/>
        <v>13638.031290476825</v>
      </c>
      <c r="F57" s="2">
        <f t="shared" si="3"/>
        <v>13638</v>
      </c>
      <c r="G57" s="1">
        <f t="shared" si="1"/>
        <v>0.05560379999951692</v>
      </c>
      <c r="I57" s="1">
        <f>G57</f>
        <v>0.05560379999951692</v>
      </c>
      <c r="M57" s="2">
        <f t="shared" si="5"/>
        <v>0.058254319972149415</v>
      </c>
      <c r="O57" s="11">
        <f t="shared" si="2"/>
        <v>36822.015</v>
      </c>
    </row>
    <row r="58" spans="1:15" ht="12.75">
      <c r="A58" s="38" t="s">
        <v>64</v>
      </c>
      <c r="B58" s="39" t="s">
        <v>4</v>
      </c>
      <c r="C58" s="40">
        <v>52764.571</v>
      </c>
      <c r="D58" s="40">
        <v>0.005</v>
      </c>
      <c r="E58" s="35">
        <f t="shared" si="0"/>
        <v>14158.034471082741</v>
      </c>
      <c r="F58" s="2">
        <f t="shared" si="3"/>
        <v>14158</v>
      </c>
      <c r="G58" s="1">
        <f t="shared" si="1"/>
        <v>0.06125580000662012</v>
      </c>
      <c r="J58" s="1">
        <f>G58</f>
        <v>0.06125580000662012</v>
      </c>
      <c r="M58" s="2">
        <f t="shared" si="5"/>
        <v>0.05574882268003399</v>
      </c>
      <c r="O58" s="11">
        <f t="shared" si="2"/>
        <v>37746.071</v>
      </c>
    </row>
    <row r="59" spans="1:15" ht="12.75">
      <c r="A59" s="38" t="s">
        <v>61</v>
      </c>
      <c r="B59" s="39" t="s">
        <v>4</v>
      </c>
      <c r="C59" s="40">
        <v>52853.43</v>
      </c>
      <c r="D59" s="41">
        <v>0.004</v>
      </c>
      <c r="E59" s="35">
        <f t="shared" si="0"/>
        <v>14208.038975815634</v>
      </c>
      <c r="F59" s="2">
        <f t="shared" si="3"/>
        <v>14208</v>
      </c>
      <c r="G59" s="1">
        <f t="shared" si="1"/>
        <v>0.06926080000266666</v>
      </c>
      <c r="K59" s="1">
        <f>G59</f>
        <v>0.06926080000266666</v>
      </c>
      <c r="M59" s="2">
        <f t="shared" si="5"/>
        <v>0.05550790947886905</v>
      </c>
      <c r="O59" s="11">
        <f t="shared" si="2"/>
        <v>37834.93</v>
      </c>
    </row>
    <row r="60" spans="1:15" ht="12.75">
      <c r="A60" s="42" t="s">
        <v>75</v>
      </c>
      <c r="B60" s="43" t="s">
        <v>4</v>
      </c>
      <c r="C60" s="42">
        <v>53203.491</v>
      </c>
      <c r="D60" s="42">
        <v>0.006</v>
      </c>
      <c r="E60" s="35">
        <f t="shared" si="0"/>
        <v>14405.03226778721</v>
      </c>
      <c r="F60" s="2">
        <f t="shared" si="3"/>
        <v>14405</v>
      </c>
      <c r="G60" s="1">
        <f t="shared" si="1"/>
        <v>0.057340500003192574</v>
      </c>
      <c r="I60" s="1">
        <f>G60</f>
        <v>0.057340500003192574</v>
      </c>
      <c r="M60" s="2">
        <f t="shared" si="5"/>
        <v>0.05455871146627918</v>
      </c>
      <c r="O60" s="11">
        <f t="shared" si="2"/>
        <v>38184.991</v>
      </c>
    </row>
    <row r="61" spans="1:15" ht="12.75">
      <c r="A61" s="70" t="s">
        <v>71</v>
      </c>
      <c r="B61" s="72"/>
      <c r="C61" s="70">
        <v>54239.4858</v>
      </c>
      <c r="D61" s="70">
        <v>0.0005</v>
      </c>
      <c r="E61" s="35">
        <f t="shared" si="0"/>
        <v>14988.027877459337</v>
      </c>
      <c r="F61" s="2">
        <f t="shared" si="3"/>
        <v>14988</v>
      </c>
      <c r="G61" s="1">
        <f t="shared" si="1"/>
        <v>0.04953880000539357</v>
      </c>
      <c r="J61" s="1">
        <f>G61</f>
        <v>0.04953880000539357</v>
      </c>
      <c r="M61" s="2">
        <f t="shared" si="5"/>
        <v>0.051749663540695934</v>
      </c>
      <c r="O61" s="11">
        <f t="shared" si="2"/>
        <v>39220.9858</v>
      </c>
    </row>
    <row r="62" spans="1:15" ht="12.75">
      <c r="A62" s="63" t="s">
        <v>77</v>
      </c>
      <c r="B62" s="66" t="s">
        <v>4</v>
      </c>
      <c r="C62" s="68">
        <v>55625.55778</v>
      </c>
      <c r="D62" s="68">
        <v>0.001</v>
      </c>
      <c r="E62" s="35">
        <f t="shared" si="0"/>
        <v>15768.025884234614</v>
      </c>
      <c r="F62" s="2">
        <f t="shared" si="3"/>
        <v>15768</v>
      </c>
      <c r="G62" s="1">
        <f t="shared" si="1"/>
        <v>0.04599680000683293</v>
      </c>
      <c r="K62" s="1">
        <f>G62</f>
        <v>0.04599680000683293</v>
      </c>
      <c r="M62" s="2">
        <f t="shared" si="5"/>
        <v>0.04799141760252282</v>
      </c>
      <c r="O62" s="11">
        <f t="shared" si="2"/>
        <v>40607.05778</v>
      </c>
    </row>
    <row r="63" spans="1:15" ht="12.75">
      <c r="A63" s="63" t="s">
        <v>77</v>
      </c>
      <c r="B63" s="66" t="s">
        <v>4</v>
      </c>
      <c r="C63" s="68">
        <v>56153.33242</v>
      </c>
      <c r="D63" s="68">
        <v>0</v>
      </c>
      <c r="E63" s="35">
        <f t="shared" si="0"/>
        <v>16065.025732126016</v>
      </c>
      <c r="F63" s="2">
        <f t="shared" si="3"/>
        <v>16065</v>
      </c>
      <c r="G63" s="1">
        <f t="shared" si="1"/>
        <v>0.04572650000045542</v>
      </c>
      <c r="K63" s="1">
        <f>G63</f>
        <v>0.04572650000045542</v>
      </c>
      <c r="M63" s="2">
        <f t="shared" si="5"/>
        <v>0.04656039318760305</v>
      </c>
      <c r="O63" s="11">
        <f t="shared" si="2"/>
        <v>41134.83242</v>
      </c>
    </row>
    <row r="64" spans="1:15" ht="12.75">
      <c r="A64" s="62" t="s">
        <v>78</v>
      </c>
      <c r="B64" s="65"/>
      <c r="C64" s="62">
        <v>56153.3325</v>
      </c>
      <c r="D64" s="62" t="s">
        <v>79</v>
      </c>
      <c r="E64" s="35">
        <f t="shared" si="0"/>
        <v>16065.025777145207</v>
      </c>
      <c r="F64" s="2">
        <f t="shared" si="3"/>
        <v>16065</v>
      </c>
      <c r="G64" s="1">
        <f t="shared" si="1"/>
        <v>0.04580649999843445</v>
      </c>
      <c r="K64" s="1">
        <f>G64</f>
        <v>0.04580649999843445</v>
      </c>
      <c r="M64" s="2">
        <f t="shared" si="5"/>
        <v>0.04656039318760305</v>
      </c>
      <c r="O64" s="11">
        <f t="shared" si="2"/>
        <v>41134.8325</v>
      </c>
    </row>
    <row r="65" spans="1:15" ht="12.75">
      <c r="A65" s="64" t="s">
        <v>80</v>
      </c>
      <c r="B65" s="67"/>
      <c r="C65" s="64">
        <v>57123.5865</v>
      </c>
      <c r="D65" s="64">
        <v>0.0002</v>
      </c>
      <c r="E65" s="35">
        <f t="shared" si="0"/>
        <v>16611.026415629898</v>
      </c>
      <c r="F65" s="2">
        <f t="shared" si="3"/>
        <v>16611</v>
      </c>
      <c r="G65" s="1">
        <f t="shared" si="1"/>
        <v>0.046941100001276936</v>
      </c>
      <c r="J65" s="1">
        <f>G65</f>
        <v>0.046941100001276936</v>
      </c>
      <c r="M65" s="2">
        <f t="shared" si="5"/>
        <v>0.04392962103088187</v>
      </c>
      <c r="O65" s="11">
        <f t="shared" si="2"/>
        <v>42105.0865</v>
      </c>
    </row>
    <row r="66" spans="2:4" ht="12.75">
      <c r="B66" s="18"/>
      <c r="C66" s="24"/>
      <c r="D66" s="24"/>
    </row>
    <row r="67" spans="3:4" ht="12.75">
      <c r="C67" s="24"/>
      <c r="D67" s="24"/>
    </row>
    <row r="68" spans="3:4" ht="12.75">
      <c r="C68" s="24"/>
      <c r="D68" s="24"/>
    </row>
    <row r="69" spans="3:4" ht="12.75">
      <c r="C69" s="24"/>
      <c r="D69" s="24"/>
    </row>
    <row r="70" spans="3:4" ht="12.75">
      <c r="C70" s="24"/>
      <c r="D70" s="24"/>
    </row>
    <row r="71" spans="3:4" ht="12.75">
      <c r="C71" s="24"/>
      <c r="D71" s="24"/>
    </row>
    <row r="72" spans="3:4" ht="12.75">
      <c r="C72" s="24"/>
      <c r="D72" s="24"/>
    </row>
    <row r="73" spans="3:4" ht="12.75">
      <c r="C73" s="24"/>
      <c r="D73" s="24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74"/>
  <sheetViews>
    <sheetView zoomScalePageLayoutView="0" workbookViewId="0" topLeftCell="A13">
      <selection activeCell="A46" sqref="A46:D50"/>
    </sheetView>
  </sheetViews>
  <sheetFormatPr defaultColWidth="9.140625" defaultRowHeight="12.75"/>
  <cols>
    <col min="1" max="1" width="19.7109375" style="48" customWidth="1"/>
    <col min="2" max="2" width="4.421875" style="12" customWidth="1"/>
    <col min="3" max="3" width="12.7109375" style="48" customWidth="1"/>
    <col min="4" max="4" width="5.421875" style="12" customWidth="1"/>
    <col min="5" max="5" width="14.8515625" style="12" customWidth="1"/>
    <col min="6" max="6" width="9.140625" style="12" customWidth="1"/>
    <col min="7" max="7" width="12.00390625" style="12" customWidth="1"/>
    <col min="8" max="8" width="14.140625" style="48" customWidth="1"/>
    <col min="9" max="9" width="22.57421875" style="12" customWidth="1"/>
    <col min="10" max="10" width="25.140625" style="12" customWidth="1"/>
    <col min="11" max="11" width="15.7109375" style="12" customWidth="1"/>
    <col min="12" max="12" width="14.140625" style="12" customWidth="1"/>
    <col min="13" max="13" width="9.57421875" style="12" customWidth="1"/>
    <col min="14" max="14" width="14.140625" style="12" customWidth="1"/>
    <col min="15" max="15" width="23.421875" style="12" customWidth="1"/>
    <col min="16" max="16" width="16.57421875" style="12" customWidth="1"/>
    <col min="17" max="17" width="41.00390625" style="12" customWidth="1"/>
    <col min="18" max="16384" width="9.140625" style="12" customWidth="1"/>
  </cols>
  <sheetData>
    <row r="1" spans="1:10" ht="15.75">
      <c r="A1" s="47" t="s">
        <v>81</v>
      </c>
      <c r="I1" s="49" t="s">
        <v>82</v>
      </c>
      <c r="J1" s="50" t="s">
        <v>83</v>
      </c>
    </row>
    <row r="2" spans="9:10" ht="12.75">
      <c r="I2" s="51" t="s">
        <v>84</v>
      </c>
      <c r="J2" s="52" t="s">
        <v>85</v>
      </c>
    </row>
    <row r="3" spans="1:10" ht="12.75">
      <c r="A3" s="53" t="s">
        <v>86</v>
      </c>
      <c r="I3" s="51" t="s">
        <v>87</v>
      </c>
      <c r="J3" s="52" t="s">
        <v>88</v>
      </c>
    </row>
    <row r="4" spans="9:10" ht="12.75">
      <c r="I4" s="51" t="s">
        <v>89</v>
      </c>
      <c r="J4" s="52" t="s">
        <v>88</v>
      </c>
    </row>
    <row r="5" spans="9:10" ht="13.5" thickBot="1">
      <c r="I5" s="54" t="s">
        <v>90</v>
      </c>
      <c r="J5" s="55" t="s">
        <v>91</v>
      </c>
    </row>
    <row r="10" ht="13.5" thickBot="1"/>
    <row r="11" spans="1:16" ht="12.75" customHeight="1" thickBot="1">
      <c r="A11" s="48" t="str">
        <f aca="true" t="shared" si="0" ref="A11:A50">P11</f>
        <v>BAVM 241 (=IBVS 6157) </v>
      </c>
      <c r="B11" s="16" t="str">
        <f aca="true" t="shared" si="1" ref="B11:B50">IF(H11=INT(H11),"I","II")</f>
        <v>I</v>
      </c>
      <c r="C11" s="48">
        <f aca="true" t="shared" si="2" ref="C11:C50">1*G11</f>
        <v>57123.5865</v>
      </c>
      <c r="D11" s="12" t="str">
        <f aca="true" t="shared" si="3" ref="D11:D50">VLOOKUP(F11,I$1:J$5,2,FALSE)</f>
        <v>vis</v>
      </c>
      <c r="E11" s="56">
        <f>VLOOKUP(C11,A!C$21:E$973,3,FALSE)</f>
        <v>16611.026415629898</v>
      </c>
      <c r="F11" s="16" t="s">
        <v>90</v>
      </c>
      <c r="G11" s="12" t="str">
        <f aca="true" t="shared" si="4" ref="G11:G50">MID(I11,3,LEN(I11)-3)</f>
        <v>57123.5865</v>
      </c>
      <c r="H11" s="48">
        <f aca="true" t="shared" si="5" ref="H11:H50">1*K11</f>
        <v>16611</v>
      </c>
      <c r="I11" s="57" t="s">
        <v>250</v>
      </c>
      <c r="J11" s="58" t="s">
        <v>251</v>
      </c>
      <c r="K11" s="57" t="s">
        <v>252</v>
      </c>
      <c r="L11" s="57" t="s">
        <v>253</v>
      </c>
      <c r="M11" s="58" t="s">
        <v>216</v>
      </c>
      <c r="N11" s="58" t="s">
        <v>254</v>
      </c>
      <c r="O11" s="59" t="s">
        <v>255</v>
      </c>
      <c r="P11" s="60" t="s">
        <v>256</v>
      </c>
    </row>
    <row r="12" spans="1:16" ht="12.75" customHeight="1" thickBot="1">
      <c r="A12" s="48" t="str">
        <f t="shared" si="0"/>
        <v> BBS 33 </v>
      </c>
      <c r="B12" s="16" t="str">
        <f t="shared" si="1"/>
        <v>I</v>
      </c>
      <c r="C12" s="48">
        <f t="shared" si="2"/>
        <v>43273.446</v>
      </c>
      <c r="D12" s="12" t="str">
        <f t="shared" si="3"/>
        <v>vis</v>
      </c>
      <c r="E12" s="56">
        <f>VLOOKUP(C12,A!C$21:E$973,3,FALSE)</f>
        <v>8816.999742096306</v>
      </c>
      <c r="F12" s="16" t="s">
        <v>90</v>
      </c>
      <c r="G12" s="12" t="str">
        <f t="shared" si="4"/>
        <v>43273.446</v>
      </c>
      <c r="H12" s="48">
        <f t="shared" si="5"/>
        <v>8817</v>
      </c>
      <c r="I12" s="57" t="s">
        <v>93</v>
      </c>
      <c r="J12" s="58" t="s">
        <v>94</v>
      </c>
      <c r="K12" s="57">
        <v>8817</v>
      </c>
      <c r="L12" s="57" t="s">
        <v>95</v>
      </c>
      <c r="M12" s="58" t="s">
        <v>96</v>
      </c>
      <c r="N12" s="58"/>
      <c r="O12" s="59" t="s">
        <v>97</v>
      </c>
      <c r="P12" s="59" t="s">
        <v>98</v>
      </c>
    </row>
    <row r="13" spans="1:16" ht="12.75" customHeight="1" thickBot="1">
      <c r="A13" s="48" t="str">
        <f t="shared" si="0"/>
        <v> BBS 37 </v>
      </c>
      <c r="B13" s="16" t="str">
        <f t="shared" si="1"/>
        <v>I</v>
      </c>
      <c r="C13" s="48">
        <f t="shared" si="2"/>
        <v>43671.499</v>
      </c>
      <c r="D13" s="12" t="str">
        <f t="shared" si="3"/>
        <v>vis</v>
      </c>
      <c r="E13" s="56">
        <f>VLOOKUP(C13,A!C$21:E$973,3,FALSE)</f>
        <v>9041.000047326428</v>
      </c>
      <c r="F13" s="16" t="s">
        <v>90</v>
      </c>
      <c r="G13" s="12" t="str">
        <f t="shared" si="4"/>
        <v>43671.499</v>
      </c>
      <c r="H13" s="48">
        <f t="shared" si="5"/>
        <v>9041</v>
      </c>
      <c r="I13" s="57" t="s">
        <v>99</v>
      </c>
      <c r="J13" s="58" t="s">
        <v>100</v>
      </c>
      <c r="K13" s="57">
        <v>9041</v>
      </c>
      <c r="L13" s="57" t="s">
        <v>101</v>
      </c>
      <c r="M13" s="58" t="s">
        <v>96</v>
      </c>
      <c r="N13" s="58"/>
      <c r="O13" s="59" t="s">
        <v>97</v>
      </c>
      <c r="P13" s="59" t="s">
        <v>102</v>
      </c>
    </row>
    <row r="14" spans="1:16" ht="12.75" customHeight="1" thickBot="1">
      <c r="A14" s="48" t="str">
        <f t="shared" si="0"/>
        <v> BBS 38 </v>
      </c>
      <c r="B14" s="16" t="str">
        <f t="shared" si="1"/>
        <v>I</v>
      </c>
      <c r="C14" s="48">
        <f t="shared" si="2"/>
        <v>43703.478</v>
      </c>
      <c r="D14" s="12" t="str">
        <f t="shared" si="3"/>
        <v>vis</v>
      </c>
      <c r="E14" s="56">
        <f>VLOOKUP(C14,A!C$21:E$973,3,FALSE)</f>
        <v>9058.995906573698</v>
      </c>
      <c r="F14" s="16" t="s">
        <v>90</v>
      </c>
      <c r="G14" s="12" t="str">
        <f t="shared" si="4"/>
        <v>43703.478</v>
      </c>
      <c r="H14" s="48">
        <f t="shared" si="5"/>
        <v>9059</v>
      </c>
      <c r="I14" s="57" t="s">
        <v>103</v>
      </c>
      <c r="J14" s="58" t="s">
        <v>104</v>
      </c>
      <c r="K14" s="57">
        <v>9059</v>
      </c>
      <c r="L14" s="57" t="s">
        <v>105</v>
      </c>
      <c r="M14" s="58" t="s">
        <v>96</v>
      </c>
      <c r="N14" s="58"/>
      <c r="O14" s="59" t="s">
        <v>97</v>
      </c>
      <c r="P14" s="59" t="s">
        <v>106</v>
      </c>
    </row>
    <row r="15" spans="1:16" ht="12.75" customHeight="1" thickBot="1">
      <c r="A15" s="48" t="str">
        <f t="shared" si="0"/>
        <v> BBS 39 </v>
      </c>
      <c r="B15" s="16" t="str">
        <f t="shared" si="1"/>
        <v>I</v>
      </c>
      <c r="C15" s="48">
        <f t="shared" si="2"/>
        <v>43776.337</v>
      </c>
      <c r="D15" s="12" t="str">
        <f t="shared" si="3"/>
        <v>vis</v>
      </c>
      <c r="E15" s="56">
        <f>VLOOKUP(C15,A!C$21:E$973,3,FALSE)</f>
        <v>9099.996572914011</v>
      </c>
      <c r="F15" s="16" t="s">
        <v>90</v>
      </c>
      <c r="G15" s="12" t="str">
        <f t="shared" si="4"/>
        <v>43776.337</v>
      </c>
      <c r="H15" s="48">
        <f t="shared" si="5"/>
        <v>9100</v>
      </c>
      <c r="I15" s="57" t="s">
        <v>107</v>
      </c>
      <c r="J15" s="58" t="s">
        <v>108</v>
      </c>
      <c r="K15" s="57">
        <v>9100</v>
      </c>
      <c r="L15" s="57" t="s">
        <v>109</v>
      </c>
      <c r="M15" s="58" t="s">
        <v>96</v>
      </c>
      <c r="N15" s="58"/>
      <c r="O15" s="59" t="s">
        <v>97</v>
      </c>
      <c r="P15" s="59" t="s">
        <v>110</v>
      </c>
    </row>
    <row r="16" spans="1:16" ht="12.75" customHeight="1" thickBot="1">
      <c r="A16" s="48" t="str">
        <f t="shared" si="0"/>
        <v> BBS 42 </v>
      </c>
      <c r="B16" s="16" t="str">
        <f t="shared" si="1"/>
        <v>I</v>
      </c>
      <c r="C16" s="48">
        <f t="shared" si="2"/>
        <v>43957.596</v>
      </c>
      <c r="D16" s="12" t="str">
        <f t="shared" si="3"/>
        <v>vis</v>
      </c>
      <c r="E16" s="56">
        <f>VLOOKUP(C16,A!C$21:E$973,3,FALSE)</f>
        <v>9201.99824436406</v>
      </c>
      <c r="F16" s="16" t="s">
        <v>90</v>
      </c>
      <c r="G16" s="12" t="str">
        <f t="shared" si="4"/>
        <v>43957.596</v>
      </c>
      <c r="H16" s="48">
        <f t="shared" si="5"/>
        <v>9202</v>
      </c>
      <c r="I16" s="57" t="s">
        <v>111</v>
      </c>
      <c r="J16" s="58" t="s">
        <v>112</v>
      </c>
      <c r="K16" s="57">
        <v>9202</v>
      </c>
      <c r="L16" s="57" t="s">
        <v>92</v>
      </c>
      <c r="M16" s="58" t="s">
        <v>96</v>
      </c>
      <c r="N16" s="58"/>
      <c r="O16" s="59" t="s">
        <v>97</v>
      </c>
      <c r="P16" s="59" t="s">
        <v>113</v>
      </c>
    </row>
    <row r="17" spans="1:16" ht="12.75" customHeight="1" thickBot="1">
      <c r="A17" s="48" t="str">
        <f t="shared" si="0"/>
        <v> BBS 47 </v>
      </c>
      <c r="B17" s="16" t="str">
        <f t="shared" si="1"/>
        <v>I</v>
      </c>
      <c r="C17" s="48">
        <f t="shared" si="2"/>
        <v>44341.435</v>
      </c>
      <c r="D17" s="12" t="str">
        <f t="shared" si="3"/>
        <v>vis</v>
      </c>
      <c r="E17" s="56">
        <f>VLOOKUP(C17,A!C$21:E$973,3,FALSE)</f>
        <v>9417.999764662172</v>
      </c>
      <c r="F17" s="16" t="s">
        <v>90</v>
      </c>
      <c r="G17" s="12" t="str">
        <f t="shared" si="4"/>
        <v>44341.435</v>
      </c>
      <c r="H17" s="48">
        <f t="shared" si="5"/>
        <v>9418</v>
      </c>
      <c r="I17" s="57" t="s">
        <v>114</v>
      </c>
      <c r="J17" s="58" t="s">
        <v>115</v>
      </c>
      <c r="K17" s="57">
        <v>9418</v>
      </c>
      <c r="L17" s="57" t="s">
        <v>95</v>
      </c>
      <c r="M17" s="58" t="s">
        <v>96</v>
      </c>
      <c r="N17" s="58"/>
      <c r="O17" s="59" t="s">
        <v>97</v>
      </c>
      <c r="P17" s="59" t="s">
        <v>116</v>
      </c>
    </row>
    <row r="18" spans="1:16" ht="12.75" customHeight="1" thickBot="1">
      <c r="A18" s="48" t="str">
        <f t="shared" si="0"/>
        <v> BBS 48 </v>
      </c>
      <c r="B18" s="16" t="str">
        <f t="shared" si="1"/>
        <v>I</v>
      </c>
      <c r="C18" s="48">
        <f t="shared" si="2"/>
        <v>44396.525</v>
      </c>
      <c r="D18" s="12" t="str">
        <f t="shared" si="3"/>
        <v>vis</v>
      </c>
      <c r="E18" s="56">
        <f>VLOOKUP(C18,A!C$21:E$973,3,FALSE)</f>
        <v>9449.00110572763</v>
      </c>
      <c r="F18" s="16" t="s">
        <v>90</v>
      </c>
      <c r="G18" s="12" t="str">
        <f t="shared" si="4"/>
        <v>44396.525</v>
      </c>
      <c r="H18" s="48">
        <f t="shared" si="5"/>
        <v>9449</v>
      </c>
      <c r="I18" s="57" t="s">
        <v>117</v>
      </c>
      <c r="J18" s="58" t="s">
        <v>118</v>
      </c>
      <c r="K18" s="57">
        <v>9449</v>
      </c>
      <c r="L18" s="57" t="s">
        <v>119</v>
      </c>
      <c r="M18" s="58" t="s">
        <v>96</v>
      </c>
      <c r="N18" s="58"/>
      <c r="O18" s="59" t="s">
        <v>97</v>
      </c>
      <c r="P18" s="59" t="s">
        <v>120</v>
      </c>
    </row>
    <row r="19" spans="1:16" ht="12.75" customHeight="1" thickBot="1">
      <c r="A19" s="48" t="str">
        <f t="shared" si="0"/>
        <v> BBS 50 </v>
      </c>
      <c r="B19" s="16" t="str">
        <f t="shared" si="1"/>
        <v>I</v>
      </c>
      <c r="C19" s="48">
        <f t="shared" si="2"/>
        <v>44485.371</v>
      </c>
      <c r="D19" s="12" t="str">
        <f t="shared" si="3"/>
        <v>vis</v>
      </c>
      <c r="E19" s="56">
        <f>VLOOKUP(C19,A!C$21:E$973,3,FALSE)</f>
        <v>9498.998294841831</v>
      </c>
      <c r="F19" s="16" t="s">
        <v>90</v>
      </c>
      <c r="G19" s="12" t="str">
        <f t="shared" si="4"/>
        <v>44485.371</v>
      </c>
      <c r="H19" s="48">
        <f t="shared" si="5"/>
        <v>9499</v>
      </c>
      <c r="I19" s="57" t="s">
        <v>121</v>
      </c>
      <c r="J19" s="58" t="s">
        <v>122</v>
      </c>
      <c r="K19" s="57">
        <v>9499</v>
      </c>
      <c r="L19" s="57" t="s">
        <v>92</v>
      </c>
      <c r="M19" s="58" t="s">
        <v>96</v>
      </c>
      <c r="N19" s="58"/>
      <c r="O19" s="59" t="s">
        <v>97</v>
      </c>
      <c r="P19" s="59" t="s">
        <v>123</v>
      </c>
    </row>
    <row r="20" spans="1:16" ht="12.75" customHeight="1" thickBot="1">
      <c r="A20" s="48" t="str">
        <f t="shared" si="0"/>
        <v> BBS 54 </v>
      </c>
      <c r="B20" s="16" t="str">
        <f t="shared" si="1"/>
        <v>I</v>
      </c>
      <c r="C20" s="48">
        <f t="shared" si="2"/>
        <v>44707.503</v>
      </c>
      <c r="D20" s="12" t="str">
        <f t="shared" si="3"/>
        <v>vis</v>
      </c>
      <c r="E20" s="56">
        <f>VLOOKUP(C20,A!C$21:E$973,3,FALSE)</f>
        <v>9624.000834205626</v>
      </c>
      <c r="F20" s="16" t="s">
        <v>90</v>
      </c>
      <c r="G20" s="12" t="str">
        <f t="shared" si="4"/>
        <v>44707.503</v>
      </c>
      <c r="H20" s="48">
        <f t="shared" si="5"/>
        <v>9624</v>
      </c>
      <c r="I20" s="57" t="s">
        <v>124</v>
      </c>
      <c r="J20" s="58" t="s">
        <v>125</v>
      </c>
      <c r="K20" s="57">
        <v>9624</v>
      </c>
      <c r="L20" s="57" t="s">
        <v>126</v>
      </c>
      <c r="M20" s="58" t="s">
        <v>96</v>
      </c>
      <c r="N20" s="58"/>
      <c r="O20" s="59" t="s">
        <v>97</v>
      </c>
      <c r="P20" s="59" t="s">
        <v>127</v>
      </c>
    </row>
    <row r="21" spans="1:16" ht="12.75" customHeight="1" thickBot="1">
      <c r="A21" s="48" t="str">
        <f t="shared" si="0"/>
        <v> BBS 54 </v>
      </c>
      <c r="B21" s="16" t="str">
        <f t="shared" si="1"/>
        <v>I</v>
      </c>
      <c r="C21" s="48">
        <f t="shared" si="2"/>
        <v>44755.48</v>
      </c>
      <c r="D21" s="12" t="str">
        <f t="shared" si="3"/>
        <v>vis</v>
      </c>
      <c r="E21" s="56">
        <f>VLOOKUP(C21,A!C$21:E$973,3,FALSE)</f>
        <v>9650.999406365681</v>
      </c>
      <c r="F21" s="16" t="s">
        <v>90</v>
      </c>
      <c r="G21" s="12" t="str">
        <f t="shared" si="4"/>
        <v>44755.480</v>
      </c>
      <c r="H21" s="48">
        <f t="shared" si="5"/>
        <v>9651</v>
      </c>
      <c r="I21" s="57" t="s">
        <v>128</v>
      </c>
      <c r="J21" s="58" t="s">
        <v>129</v>
      </c>
      <c r="K21" s="57">
        <v>9651</v>
      </c>
      <c r="L21" s="57" t="s">
        <v>130</v>
      </c>
      <c r="M21" s="58" t="s">
        <v>96</v>
      </c>
      <c r="N21" s="58"/>
      <c r="O21" s="59" t="s">
        <v>131</v>
      </c>
      <c r="P21" s="59" t="s">
        <v>127</v>
      </c>
    </row>
    <row r="22" spans="1:16" ht="12.75" customHeight="1" thickBot="1">
      <c r="A22" s="48" t="str">
        <f t="shared" si="0"/>
        <v> BBS 54 </v>
      </c>
      <c r="B22" s="16" t="str">
        <f t="shared" si="1"/>
        <v>I</v>
      </c>
      <c r="C22" s="48">
        <f t="shared" si="2"/>
        <v>44755.483</v>
      </c>
      <c r="D22" s="12" t="str">
        <f t="shared" si="3"/>
        <v>vis</v>
      </c>
      <c r="E22" s="56">
        <f>VLOOKUP(C22,A!C$21:E$973,3,FALSE)</f>
        <v>9651.00109458538</v>
      </c>
      <c r="F22" s="16" t="s">
        <v>90</v>
      </c>
      <c r="G22" s="12" t="str">
        <f t="shared" si="4"/>
        <v>44755.483</v>
      </c>
      <c r="H22" s="48">
        <f t="shared" si="5"/>
        <v>9651</v>
      </c>
      <c r="I22" s="57" t="s">
        <v>132</v>
      </c>
      <c r="J22" s="58" t="s">
        <v>133</v>
      </c>
      <c r="K22" s="57">
        <v>9651</v>
      </c>
      <c r="L22" s="57" t="s">
        <v>119</v>
      </c>
      <c r="M22" s="58" t="s">
        <v>96</v>
      </c>
      <c r="N22" s="58"/>
      <c r="O22" s="59" t="s">
        <v>97</v>
      </c>
      <c r="P22" s="59" t="s">
        <v>127</v>
      </c>
    </row>
    <row r="23" spans="1:16" ht="12.75" customHeight="1" thickBot="1">
      <c r="A23" s="48" t="str">
        <f t="shared" si="0"/>
        <v> BBS 56 </v>
      </c>
      <c r="B23" s="16" t="str">
        <f t="shared" si="1"/>
        <v>I</v>
      </c>
      <c r="C23" s="48">
        <f t="shared" si="2"/>
        <v>44787.468</v>
      </c>
      <c r="D23" s="12" t="str">
        <f t="shared" si="3"/>
        <v>vis</v>
      </c>
      <c r="E23" s="56">
        <f>VLOOKUP(C23,A!C$21:E$973,3,FALSE)</f>
        <v>9669.000330272047</v>
      </c>
      <c r="F23" s="16" t="s">
        <v>90</v>
      </c>
      <c r="G23" s="12" t="str">
        <f t="shared" si="4"/>
        <v>44787.468</v>
      </c>
      <c r="H23" s="48">
        <f t="shared" si="5"/>
        <v>9669</v>
      </c>
      <c r="I23" s="57" t="s">
        <v>134</v>
      </c>
      <c r="J23" s="58" t="s">
        <v>135</v>
      </c>
      <c r="K23" s="57">
        <v>9669</v>
      </c>
      <c r="L23" s="57" t="s">
        <v>126</v>
      </c>
      <c r="M23" s="58" t="s">
        <v>96</v>
      </c>
      <c r="N23" s="58"/>
      <c r="O23" s="59" t="s">
        <v>97</v>
      </c>
      <c r="P23" s="59" t="s">
        <v>136</v>
      </c>
    </row>
    <row r="24" spans="1:16" ht="12.75" customHeight="1" thickBot="1">
      <c r="A24" s="48" t="str">
        <f t="shared" si="0"/>
        <v> BBS 62 </v>
      </c>
      <c r="B24" s="16" t="str">
        <f t="shared" si="1"/>
        <v>I</v>
      </c>
      <c r="C24" s="48">
        <f t="shared" si="2"/>
        <v>45194.417</v>
      </c>
      <c r="D24" s="12" t="str">
        <f t="shared" si="3"/>
        <v>vis</v>
      </c>
      <c r="E24" s="56">
        <f>VLOOKUP(C24,A!C$21:E$973,3,FALSE)</f>
        <v>9898.006769648444</v>
      </c>
      <c r="F24" s="16" t="s">
        <v>90</v>
      </c>
      <c r="G24" s="12" t="str">
        <f t="shared" si="4"/>
        <v>45194.417</v>
      </c>
      <c r="H24" s="48">
        <f t="shared" si="5"/>
        <v>9898</v>
      </c>
      <c r="I24" s="57" t="s">
        <v>137</v>
      </c>
      <c r="J24" s="58" t="s">
        <v>138</v>
      </c>
      <c r="K24" s="57">
        <v>9898</v>
      </c>
      <c r="L24" s="57" t="s">
        <v>139</v>
      </c>
      <c r="M24" s="58" t="s">
        <v>96</v>
      </c>
      <c r="N24" s="58"/>
      <c r="O24" s="59" t="s">
        <v>97</v>
      </c>
      <c r="P24" s="59" t="s">
        <v>140</v>
      </c>
    </row>
    <row r="25" spans="1:16" ht="12.75" customHeight="1" thickBot="1">
      <c r="A25" s="48" t="str">
        <f t="shared" si="0"/>
        <v> BBS 83 </v>
      </c>
      <c r="B25" s="16" t="str">
        <f t="shared" si="1"/>
        <v>I</v>
      </c>
      <c r="C25" s="48">
        <f t="shared" si="2"/>
        <v>46907.471</v>
      </c>
      <c r="D25" s="12" t="str">
        <f t="shared" si="3"/>
        <v>vis</v>
      </c>
      <c r="E25" s="56">
        <f>VLOOKUP(C25,A!C$21:E$973,3,FALSE)</f>
        <v>10862.010605508694</v>
      </c>
      <c r="F25" s="16" t="s">
        <v>90</v>
      </c>
      <c r="G25" s="12" t="str">
        <f t="shared" si="4"/>
        <v>46907.471</v>
      </c>
      <c r="H25" s="48">
        <f t="shared" si="5"/>
        <v>10862</v>
      </c>
      <c r="I25" s="57" t="s">
        <v>141</v>
      </c>
      <c r="J25" s="58" t="s">
        <v>142</v>
      </c>
      <c r="K25" s="57">
        <v>10862</v>
      </c>
      <c r="L25" s="57" t="s">
        <v>143</v>
      </c>
      <c r="M25" s="58" t="s">
        <v>96</v>
      </c>
      <c r="N25" s="58"/>
      <c r="O25" s="59" t="s">
        <v>97</v>
      </c>
      <c r="P25" s="59" t="s">
        <v>144</v>
      </c>
    </row>
    <row r="26" spans="1:16" ht="12.75" customHeight="1" thickBot="1">
      <c r="A26" s="48" t="str">
        <f t="shared" si="0"/>
        <v> BBS 84 </v>
      </c>
      <c r="B26" s="16" t="str">
        <f t="shared" si="1"/>
        <v>I</v>
      </c>
      <c r="C26" s="48">
        <f t="shared" si="2"/>
        <v>46939.452</v>
      </c>
      <c r="D26" s="12" t="str">
        <f t="shared" si="3"/>
        <v>vis</v>
      </c>
      <c r="E26" s="56">
        <f>VLOOKUP(C26,A!C$21:E$973,3,FALSE)</f>
        <v>10880.007590235764</v>
      </c>
      <c r="F26" s="16" t="s">
        <v>90</v>
      </c>
      <c r="G26" s="12" t="str">
        <f t="shared" si="4"/>
        <v>46939.452</v>
      </c>
      <c r="H26" s="48">
        <f t="shared" si="5"/>
        <v>10880</v>
      </c>
      <c r="I26" s="57" t="s">
        <v>145</v>
      </c>
      <c r="J26" s="58" t="s">
        <v>146</v>
      </c>
      <c r="K26" s="57">
        <v>10880</v>
      </c>
      <c r="L26" s="57" t="s">
        <v>147</v>
      </c>
      <c r="M26" s="58" t="s">
        <v>96</v>
      </c>
      <c r="N26" s="58"/>
      <c r="O26" s="59" t="s">
        <v>97</v>
      </c>
      <c r="P26" s="59" t="s">
        <v>148</v>
      </c>
    </row>
    <row r="27" spans="1:16" ht="12.75" customHeight="1" thickBot="1">
      <c r="A27" s="48" t="str">
        <f t="shared" si="0"/>
        <v> BBS 88 </v>
      </c>
      <c r="B27" s="16" t="str">
        <f t="shared" si="1"/>
        <v>I</v>
      </c>
      <c r="C27" s="48">
        <f t="shared" si="2"/>
        <v>47330.409</v>
      </c>
      <c r="D27" s="12" t="str">
        <f t="shared" si="3"/>
        <v>vis</v>
      </c>
      <c r="E27" s="56">
        <f>VLOOKUP(C27,A!C$21:E$973,3,FALSE)</f>
        <v>11100.014693138777</v>
      </c>
      <c r="F27" s="16" t="s">
        <v>90</v>
      </c>
      <c r="G27" s="12" t="str">
        <f t="shared" si="4"/>
        <v>47330.409</v>
      </c>
      <c r="H27" s="48">
        <f t="shared" si="5"/>
        <v>11100</v>
      </c>
      <c r="I27" s="57" t="s">
        <v>149</v>
      </c>
      <c r="J27" s="58" t="s">
        <v>150</v>
      </c>
      <c r="K27" s="57">
        <v>11100</v>
      </c>
      <c r="L27" s="57" t="s">
        <v>151</v>
      </c>
      <c r="M27" s="58" t="s">
        <v>96</v>
      </c>
      <c r="N27" s="58"/>
      <c r="O27" s="59" t="s">
        <v>97</v>
      </c>
      <c r="P27" s="59" t="s">
        <v>152</v>
      </c>
    </row>
    <row r="28" spans="1:16" ht="12.75" customHeight="1" thickBot="1">
      <c r="A28" s="48" t="str">
        <f t="shared" si="0"/>
        <v> BBS 89 </v>
      </c>
      <c r="B28" s="16" t="str">
        <f t="shared" si="1"/>
        <v>I</v>
      </c>
      <c r="C28" s="48">
        <f t="shared" si="2"/>
        <v>47353.51</v>
      </c>
      <c r="D28" s="12" t="str">
        <f t="shared" si="3"/>
        <v>vis</v>
      </c>
      <c r="E28" s="56">
        <f>VLOOKUP(C28,A!C$21:E$973,3,FALSE)</f>
        <v>11113.014547557967</v>
      </c>
      <c r="F28" s="16" t="s">
        <v>90</v>
      </c>
      <c r="G28" s="12" t="str">
        <f t="shared" si="4"/>
        <v>47353.510</v>
      </c>
      <c r="H28" s="48">
        <f t="shared" si="5"/>
        <v>11113</v>
      </c>
      <c r="I28" s="57" t="s">
        <v>153</v>
      </c>
      <c r="J28" s="58" t="s">
        <v>154</v>
      </c>
      <c r="K28" s="57">
        <v>11113</v>
      </c>
      <c r="L28" s="57" t="s">
        <v>151</v>
      </c>
      <c r="M28" s="58" t="s">
        <v>96</v>
      </c>
      <c r="N28" s="58"/>
      <c r="O28" s="59" t="s">
        <v>97</v>
      </c>
      <c r="P28" s="59" t="s">
        <v>155</v>
      </c>
    </row>
    <row r="29" spans="1:16" ht="12.75" customHeight="1" thickBot="1">
      <c r="A29" s="48" t="str">
        <f t="shared" si="0"/>
        <v> BBS 91 </v>
      </c>
      <c r="B29" s="16" t="str">
        <f t="shared" si="1"/>
        <v>I</v>
      </c>
      <c r="C29" s="48">
        <f t="shared" si="2"/>
        <v>47591.644</v>
      </c>
      <c r="D29" s="12" t="str">
        <f t="shared" si="3"/>
        <v>vis</v>
      </c>
      <c r="E29" s="56">
        <f>VLOOKUP(C29,A!C$21:E$973,3,FALSE)</f>
        <v>11247.022050794141</v>
      </c>
      <c r="F29" s="16" t="s">
        <v>90</v>
      </c>
      <c r="G29" s="12" t="str">
        <f t="shared" si="4"/>
        <v>47591.644</v>
      </c>
      <c r="H29" s="48">
        <f t="shared" si="5"/>
        <v>11247</v>
      </c>
      <c r="I29" s="57" t="s">
        <v>156</v>
      </c>
      <c r="J29" s="58" t="s">
        <v>157</v>
      </c>
      <c r="K29" s="57">
        <v>11247</v>
      </c>
      <c r="L29" s="57" t="s">
        <v>158</v>
      </c>
      <c r="M29" s="58" t="s">
        <v>96</v>
      </c>
      <c r="N29" s="58"/>
      <c r="O29" s="59" t="s">
        <v>97</v>
      </c>
      <c r="P29" s="59" t="s">
        <v>159</v>
      </c>
    </row>
    <row r="30" spans="1:16" ht="12.75" customHeight="1" thickBot="1">
      <c r="A30" s="48" t="str">
        <f t="shared" si="0"/>
        <v> BBS 92 </v>
      </c>
      <c r="B30" s="16" t="str">
        <f t="shared" si="1"/>
        <v>I</v>
      </c>
      <c r="C30" s="48">
        <f t="shared" si="2"/>
        <v>47689.384</v>
      </c>
      <c r="D30" s="12" t="str">
        <f t="shared" si="3"/>
        <v>vis</v>
      </c>
      <c r="E30" s="56">
        <f>VLOOKUP(C30,A!C$21:E$973,3,FALSE)</f>
        <v>11302.024248574819</v>
      </c>
      <c r="F30" s="16" t="s">
        <v>90</v>
      </c>
      <c r="G30" s="12" t="str">
        <f t="shared" si="4"/>
        <v>47689.384</v>
      </c>
      <c r="H30" s="48">
        <f t="shared" si="5"/>
        <v>11302</v>
      </c>
      <c r="I30" s="57" t="s">
        <v>160</v>
      </c>
      <c r="J30" s="58" t="s">
        <v>161</v>
      </c>
      <c r="K30" s="57">
        <v>11302</v>
      </c>
      <c r="L30" s="57" t="s">
        <v>162</v>
      </c>
      <c r="M30" s="58" t="s">
        <v>96</v>
      </c>
      <c r="N30" s="58"/>
      <c r="O30" s="59" t="s">
        <v>97</v>
      </c>
      <c r="P30" s="59" t="s">
        <v>163</v>
      </c>
    </row>
    <row r="31" spans="1:16" ht="12.75" customHeight="1" thickBot="1">
      <c r="A31" s="48" t="str">
        <f t="shared" si="0"/>
        <v> BBS 95 </v>
      </c>
      <c r="B31" s="16" t="str">
        <f t="shared" si="1"/>
        <v>I</v>
      </c>
      <c r="C31" s="48">
        <f t="shared" si="2"/>
        <v>48039.446</v>
      </c>
      <c r="D31" s="12" t="str">
        <f t="shared" si="3"/>
        <v>vis</v>
      </c>
      <c r="E31" s="56">
        <f>VLOOKUP(C31,A!C$21:E$973,3,FALSE)</f>
        <v>11499.018103286297</v>
      </c>
      <c r="F31" s="16" t="s">
        <v>90</v>
      </c>
      <c r="G31" s="12" t="str">
        <f t="shared" si="4"/>
        <v>48039.446</v>
      </c>
      <c r="H31" s="48">
        <f t="shared" si="5"/>
        <v>11499</v>
      </c>
      <c r="I31" s="57" t="s">
        <v>164</v>
      </c>
      <c r="J31" s="58" t="s">
        <v>165</v>
      </c>
      <c r="K31" s="57">
        <v>11499</v>
      </c>
      <c r="L31" s="57" t="s">
        <v>166</v>
      </c>
      <c r="M31" s="58" t="s">
        <v>96</v>
      </c>
      <c r="N31" s="58"/>
      <c r="O31" s="59" t="s">
        <v>97</v>
      </c>
      <c r="P31" s="59" t="s">
        <v>167</v>
      </c>
    </row>
    <row r="32" spans="1:16" ht="12.75" customHeight="1" thickBot="1">
      <c r="A32" s="48" t="str">
        <f t="shared" si="0"/>
        <v> BBS 101 </v>
      </c>
      <c r="B32" s="16" t="str">
        <f t="shared" si="1"/>
        <v>I</v>
      </c>
      <c r="C32" s="48">
        <f t="shared" si="2"/>
        <v>48780.478</v>
      </c>
      <c r="D32" s="12" t="str">
        <f t="shared" si="3"/>
        <v>vis</v>
      </c>
      <c r="E32" s="56">
        <f>VLOOKUP(C32,A!C$21:E$973,3,FALSE)</f>
        <v>11916.026376519478</v>
      </c>
      <c r="F32" s="16" t="s">
        <v>90</v>
      </c>
      <c r="G32" s="12" t="str">
        <f t="shared" si="4"/>
        <v>48780.478</v>
      </c>
      <c r="H32" s="48">
        <f t="shared" si="5"/>
        <v>11916</v>
      </c>
      <c r="I32" s="57" t="s">
        <v>168</v>
      </c>
      <c r="J32" s="58" t="s">
        <v>169</v>
      </c>
      <c r="K32" s="57">
        <v>11916</v>
      </c>
      <c r="L32" s="57" t="s">
        <v>170</v>
      </c>
      <c r="M32" s="58" t="s">
        <v>96</v>
      </c>
      <c r="N32" s="58"/>
      <c r="O32" s="59" t="s">
        <v>97</v>
      </c>
      <c r="P32" s="59" t="s">
        <v>171</v>
      </c>
    </row>
    <row r="33" spans="1:16" ht="12.75" customHeight="1" thickBot="1">
      <c r="A33" s="48" t="str">
        <f t="shared" si="0"/>
        <v> BBS 104 </v>
      </c>
      <c r="B33" s="16" t="str">
        <f t="shared" si="1"/>
        <v>I</v>
      </c>
      <c r="C33" s="48">
        <f t="shared" si="2"/>
        <v>49130.547</v>
      </c>
      <c r="D33" s="12" t="str">
        <f t="shared" si="3"/>
        <v>vis</v>
      </c>
      <c r="E33" s="56">
        <f>VLOOKUP(C33,A!C$21:E$973,3,FALSE)</f>
        <v>12113.024170410246</v>
      </c>
      <c r="F33" s="16" t="s">
        <v>90</v>
      </c>
      <c r="G33" s="12" t="str">
        <f t="shared" si="4"/>
        <v>49130.547</v>
      </c>
      <c r="H33" s="48">
        <f t="shared" si="5"/>
        <v>12113</v>
      </c>
      <c r="I33" s="57" t="s">
        <v>172</v>
      </c>
      <c r="J33" s="58" t="s">
        <v>173</v>
      </c>
      <c r="K33" s="57">
        <v>12113</v>
      </c>
      <c r="L33" s="57" t="s">
        <v>162</v>
      </c>
      <c r="M33" s="58" t="s">
        <v>96</v>
      </c>
      <c r="N33" s="58"/>
      <c r="O33" s="59" t="s">
        <v>97</v>
      </c>
      <c r="P33" s="59" t="s">
        <v>174</v>
      </c>
    </row>
    <row r="34" spans="1:16" ht="12.75" customHeight="1" thickBot="1">
      <c r="A34" s="48" t="str">
        <f t="shared" si="0"/>
        <v> BBS 107 </v>
      </c>
      <c r="B34" s="16" t="str">
        <f t="shared" si="1"/>
        <v>I</v>
      </c>
      <c r="C34" s="48">
        <f t="shared" si="2"/>
        <v>49569.468</v>
      </c>
      <c r="D34" s="12" t="str">
        <f t="shared" si="3"/>
        <v>vis</v>
      </c>
      <c r="E34" s="56">
        <f>VLOOKUP(C34,A!C$21:E$973,3,FALSE)</f>
        <v>12360.02252985462</v>
      </c>
      <c r="F34" s="16" t="s">
        <v>90</v>
      </c>
      <c r="G34" s="12" t="str">
        <f t="shared" si="4"/>
        <v>49569.468</v>
      </c>
      <c r="H34" s="48">
        <f t="shared" si="5"/>
        <v>12360</v>
      </c>
      <c r="I34" s="57" t="s">
        <v>175</v>
      </c>
      <c r="J34" s="58" t="s">
        <v>176</v>
      </c>
      <c r="K34" s="57">
        <v>12360</v>
      </c>
      <c r="L34" s="57" t="s">
        <v>177</v>
      </c>
      <c r="M34" s="58" t="s">
        <v>96</v>
      </c>
      <c r="N34" s="58"/>
      <c r="O34" s="59" t="s">
        <v>97</v>
      </c>
      <c r="P34" s="59" t="s">
        <v>178</v>
      </c>
    </row>
    <row r="35" spans="1:16" ht="12.75" customHeight="1" thickBot="1">
      <c r="A35" s="48" t="str">
        <f t="shared" si="0"/>
        <v> BBS 109 </v>
      </c>
      <c r="B35" s="16" t="str">
        <f t="shared" si="1"/>
        <v>I</v>
      </c>
      <c r="C35" s="48">
        <f t="shared" si="2"/>
        <v>49807.594</v>
      </c>
      <c r="D35" s="12" t="str">
        <f t="shared" si="3"/>
        <v>vis</v>
      </c>
      <c r="E35" s="56">
        <f>VLOOKUP(C35,A!C$21:E$973,3,FALSE)</f>
        <v>12494.025531171597</v>
      </c>
      <c r="F35" s="16" t="s">
        <v>90</v>
      </c>
      <c r="G35" s="12" t="str">
        <f t="shared" si="4"/>
        <v>49807.594</v>
      </c>
      <c r="H35" s="48">
        <f t="shared" si="5"/>
        <v>12494</v>
      </c>
      <c r="I35" s="57" t="s">
        <v>179</v>
      </c>
      <c r="J35" s="58" t="s">
        <v>180</v>
      </c>
      <c r="K35" s="57">
        <v>12494</v>
      </c>
      <c r="L35" s="57" t="s">
        <v>181</v>
      </c>
      <c r="M35" s="58" t="s">
        <v>96</v>
      </c>
      <c r="N35" s="58"/>
      <c r="O35" s="59" t="s">
        <v>97</v>
      </c>
      <c r="P35" s="59" t="s">
        <v>182</v>
      </c>
    </row>
    <row r="36" spans="1:16" ht="12.75" customHeight="1" thickBot="1">
      <c r="A36" s="48" t="str">
        <f t="shared" si="0"/>
        <v> BBS 112 </v>
      </c>
      <c r="B36" s="16" t="str">
        <f t="shared" si="1"/>
        <v>I</v>
      </c>
      <c r="C36" s="48">
        <f t="shared" si="2"/>
        <v>50246.534</v>
      </c>
      <c r="D36" s="12" t="str">
        <f t="shared" si="3"/>
        <v>vis</v>
      </c>
      <c r="E36" s="56">
        <f>VLOOKUP(C36,A!C$21:E$973,3,FALSE)</f>
        <v>12741.03458267406</v>
      </c>
      <c r="F36" s="16" t="s">
        <v>90</v>
      </c>
      <c r="G36" s="12" t="str">
        <f t="shared" si="4"/>
        <v>50246.534</v>
      </c>
      <c r="H36" s="48">
        <f t="shared" si="5"/>
        <v>12741</v>
      </c>
      <c r="I36" s="57" t="s">
        <v>183</v>
      </c>
      <c r="J36" s="58" t="s">
        <v>184</v>
      </c>
      <c r="K36" s="57">
        <v>12741</v>
      </c>
      <c r="L36" s="57" t="s">
        <v>185</v>
      </c>
      <c r="M36" s="58" t="s">
        <v>96</v>
      </c>
      <c r="N36" s="58"/>
      <c r="O36" s="59" t="s">
        <v>97</v>
      </c>
      <c r="P36" s="59" t="s">
        <v>186</v>
      </c>
    </row>
    <row r="37" spans="1:16" ht="12.75" customHeight="1" thickBot="1">
      <c r="A37" s="48" t="str">
        <f t="shared" si="0"/>
        <v> BBS 115 </v>
      </c>
      <c r="B37" s="16" t="str">
        <f t="shared" si="1"/>
        <v>I</v>
      </c>
      <c r="C37" s="48">
        <f t="shared" si="2"/>
        <v>50598.376</v>
      </c>
      <c r="D37" s="12" t="str">
        <f t="shared" si="3"/>
        <v>vis</v>
      </c>
      <c r="E37" s="56">
        <f>VLOOKUP(C37,A!C$21:E$973,3,FALSE)</f>
        <v>12939.030114406709</v>
      </c>
      <c r="F37" s="16" t="s">
        <v>90</v>
      </c>
      <c r="G37" s="12" t="str">
        <f t="shared" si="4"/>
        <v>50598.376</v>
      </c>
      <c r="H37" s="48">
        <f t="shared" si="5"/>
        <v>12939</v>
      </c>
      <c r="I37" s="57" t="s">
        <v>187</v>
      </c>
      <c r="J37" s="58" t="s">
        <v>188</v>
      </c>
      <c r="K37" s="57">
        <v>12939</v>
      </c>
      <c r="L37" s="57" t="s">
        <v>189</v>
      </c>
      <c r="M37" s="58" t="s">
        <v>96</v>
      </c>
      <c r="N37" s="58"/>
      <c r="O37" s="59" t="s">
        <v>97</v>
      </c>
      <c r="P37" s="59" t="s">
        <v>190</v>
      </c>
    </row>
    <row r="38" spans="1:16" ht="12.75" customHeight="1" thickBot="1">
      <c r="A38" s="48" t="str">
        <f t="shared" si="0"/>
        <v> BBS 117 </v>
      </c>
      <c r="B38" s="16" t="str">
        <f t="shared" si="1"/>
        <v>I</v>
      </c>
      <c r="C38" s="48">
        <f t="shared" si="2"/>
        <v>50923.578</v>
      </c>
      <c r="D38" s="12" t="str">
        <f t="shared" si="3"/>
        <v>vis</v>
      </c>
      <c r="E38" s="56">
        <f>VLOOKUP(C38,A!C$21:E$973,3,FALSE)</f>
        <v>13122.034255215714</v>
      </c>
      <c r="F38" s="16" t="s">
        <v>90</v>
      </c>
      <c r="G38" s="12" t="str">
        <f t="shared" si="4"/>
        <v>50923.578</v>
      </c>
      <c r="H38" s="48">
        <f t="shared" si="5"/>
        <v>13122</v>
      </c>
      <c r="I38" s="57" t="s">
        <v>191</v>
      </c>
      <c r="J38" s="58" t="s">
        <v>192</v>
      </c>
      <c r="K38" s="57">
        <v>13122</v>
      </c>
      <c r="L38" s="57" t="s">
        <v>185</v>
      </c>
      <c r="M38" s="58" t="s">
        <v>96</v>
      </c>
      <c r="N38" s="58"/>
      <c r="O38" s="59" t="s">
        <v>97</v>
      </c>
      <c r="P38" s="59" t="s">
        <v>193</v>
      </c>
    </row>
    <row r="39" spans="1:16" ht="12.75" customHeight="1" thickBot="1">
      <c r="A39" s="48" t="str">
        <f t="shared" si="0"/>
        <v> JAAVSO 41;122 </v>
      </c>
      <c r="B39" s="16" t="str">
        <f t="shared" si="1"/>
        <v>II</v>
      </c>
      <c r="C39" s="48">
        <f t="shared" si="2"/>
        <v>51727.6733</v>
      </c>
      <c r="D39" s="12" t="str">
        <f t="shared" si="3"/>
        <v>vis</v>
      </c>
      <c r="E39" s="56">
        <f>VLOOKUP(C39,A!C$21:E$973,3,FALSE)</f>
        <v>13574.530763555322</v>
      </c>
      <c r="F39" s="16" t="s">
        <v>90</v>
      </c>
      <c r="G39" s="12" t="str">
        <f t="shared" si="4"/>
        <v>51727.6733</v>
      </c>
      <c r="H39" s="48">
        <f t="shared" si="5"/>
        <v>13574.5</v>
      </c>
      <c r="I39" s="57" t="s">
        <v>213</v>
      </c>
      <c r="J39" s="58" t="s">
        <v>214</v>
      </c>
      <c r="K39" s="57">
        <v>13574.5</v>
      </c>
      <c r="L39" s="57" t="s">
        <v>215</v>
      </c>
      <c r="M39" s="58" t="s">
        <v>216</v>
      </c>
      <c r="N39" s="58" t="s">
        <v>90</v>
      </c>
      <c r="O39" s="59" t="s">
        <v>217</v>
      </c>
      <c r="P39" s="59" t="s">
        <v>218</v>
      </c>
    </row>
    <row r="40" spans="1:16" ht="12.75" customHeight="1" thickBot="1">
      <c r="A40" s="48" t="str">
        <f t="shared" si="0"/>
        <v> BBS 129 </v>
      </c>
      <c r="B40" s="16" t="str">
        <f t="shared" si="1"/>
        <v>I</v>
      </c>
      <c r="C40" s="48">
        <f t="shared" si="2"/>
        <v>52764.571</v>
      </c>
      <c r="D40" s="12" t="str">
        <f t="shared" si="3"/>
        <v>vis</v>
      </c>
      <c r="E40" s="56">
        <f>VLOOKUP(C40,A!C$21:E$973,3,FALSE)</f>
        <v>14158.034471082741</v>
      </c>
      <c r="F40" s="16" t="s">
        <v>90</v>
      </c>
      <c r="G40" s="12" t="str">
        <f t="shared" si="4"/>
        <v>52764.571</v>
      </c>
      <c r="H40" s="48">
        <f t="shared" si="5"/>
        <v>14158</v>
      </c>
      <c r="I40" s="57" t="s">
        <v>222</v>
      </c>
      <c r="J40" s="58" t="s">
        <v>223</v>
      </c>
      <c r="K40" s="57">
        <v>14158</v>
      </c>
      <c r="L40" s="57" t="s">
        <v>185</v>
      </c>
      <c r="M40" s="58" t="s">
        <v>96</v>
      </c>
      <c r="N40" s="58"/>
      <c r="O40" s="59" t="s">
        <v>97</v>
      </c>
      <c r="P40" s="59" t="s">
        <v>224</v>
      </c>
    </row>
    <row r="41" spans="1:16" ht="12.75" customHeight="1" thickBot="1">
      <c r="A41" s="48" t="str">
        <f t="shared" si="0"/>
        <v> BBS 130 </v>
      </c>
      <c r="B41" s="16" t="str">
        <f t="shared" si="1"/>
        <v>I</v>
      </c>
      <c r="C41" s="48">
        <f t="shared" si="2"/>
        <v>52853.43</v>
      </c>
      <c r="D41" s="12" t="str">
        <f t="shared" si="3"/>
        <v>vis</v>
      </c>
      <c r="E41" s="56">
        <f>VLOOKUP(C41,A!C$21:E$973,3,FALSE)</f>
        <v>14208.038975815634</v>
      </c>
      <c r="F41" s="16" t="s">
        <v>90</v>
      </c>
      <c r="G41" s="12" t="str">
        <f t="shared" si="4"/>
        <v>52853.430</v>
      </c>
      <c r="H41" s="48">
        <f t="shared" si="5"/>
        <v>14208</v>
      </c>
      <c r="I41" s="57" t="s">
        <v>225</v>
      </c>
      <c r="J41" s="58" t="s">
        <v>226</v>
      </c>
      <c r="K41" s="57">
        <v>14208</v>
      </c>
      <c r="L41" s="57" t="s">
        <v>227</v>
      </c>
      <c r="M41" s="58" t="s">
        <v>96</v>
      </c>
      <c r="N41" s="58"/>
      <c r="O41" s="59" t="s">
        <v>97</v>
      </c>
      <c r="P41" s="59" t="s">
        <v>228</v>
      </c>
    </row>
    <row r="42" spans="1:16" ht="12.75" customHeight="1" thickBot="1">
      <c r="A42" s="48" t="str">
        <f t="shared" si="0"/>
        <v>OEJV 0003 </v>
      </c>
      <c r="B42" s="16" t="str">
        <f t="shared" si="1"/>
        <v>I</v>
      </c>
      <c r="C42" s="48">
        <f t="shared" si="2"/>
        <v>53203.491</v>
      </c>
      <c r="D42" s="12" t="str">
        <f t="shared" si="3"/>
        <v>vis</v>
      </c>
      <c r="E42" s="56">
        <f>VLOOKUP(C42,A!C$21:E$973,3,FALSE)</f>
        <v>14405.03226778721</v>
      </c>
      <c r="F42" s="16" t="s">
        <v>90</v>
      </c>
      <c r="G42" s="12" t="str">
        <f t="shared" si="4"/>
        <v>53203.491</v>
      </c>
      <c r="H42" s="48">
        <f t="shared" si="5"/>
        <v>14405</v>
      </c>
      <c r="I42" s="57" t="s">
        <v>229</v>
      </c>
      <c r="J42" s="58" t="s">
        <v>230</v>
      </c>
      <c r="K42" s="57">
        <v>14405</v>
      </c>
      <c r="L42" s="57" t="s">
        <v>231</v>
      </c>
      <c r="M42" s="58" t="s">
        <v>96</v>
      </c>
      <c r="N42" s="58"/>
      <c r="O42" s="59" t="s">
        <v>97</v>
      </c>
      <c r="P42" s="60" t="s">
        <v>232</v>
      </c>
    </row>
    <row r="43" spans="1:16" ht="12.75" customHeight="1" thickBot="1">
      <c r="A43" s="48" t="str">
        <f t="shared" si="0"/>
        <v>BAVM 186 </v>
      </c>
      <c r="B43" s="16" t="str">
        <f t="shared" si="1"/>
        <v>I</v>
      </c>
      <c r="C43" s="48">
        <f t="shared" si="2"/>
        <v>54239.4858</v>
      </c>
      <c r="D43" s="12" t="str">
        <f t="shared" si="3"/>
        <v>vis</v>
      </c>
      <c r="E43" s="56">
        <f>VLOOKUP(C43,A!C$21:E$973,3,FALSE)</f>
        <v>14988.027877459337</v>
      </c>
      <c r="F43" s="16" t="s">
        <v>90</v>
      </c>
      <c r="G43" s="12" t="str">
        <f t="shared" si="4"/>
        <v>54239.4858</v>
      </c>
      <c r="H43" s="48">
        <f t="shared" si="5"/>
        <v>14988</v>
      </c>
      <c r="I43" s="57" t="s">
        <v>233</v>
      </c>
      <c r="J43" s="58" t="s">
        <v>234</v>
      </c>
      <c r="K43" s="57">
        <v>14988</v>
      </c>
      <c r="L43" s="57" t="s">
        <v>235</v>
      </c>
      <c r="M43" s="58" t="s">
        <v>216</v>
      </c>
      <c r="N43" s="58" t="s">
        <v>236</v>
      </c>
      <c r="O43" s="59" t="s">
        <v>237</v>
      </c>
      <c r="P43" s="60" t="s">
        <v>238</v>
      </c>
    </row>
    <row r="44" spans="1:16" ht="12.75" customHeight="1" thickBot="1">
      <c r="A44" s="48" t="str">
        <f t="shared" si="0"/>
        <v>OEJV 0160 </v>
      </c>
      <c r="B44" s="16" t="str">
        <f t="shared" si="1"/>
        <v>I</v>
      </c>
      <c r="C44" s="48">
        <f t="shared" si="2"/>
        <v>55625.55778</v>
      </c>
      <c r="D44" s="12" t="str">
        <f t="shared" si="3"/>
        <v>vis</v>
      </c>
      <c r="E44" s="56">
        <f>VLOOKUP(C44,A!C$21:E$973,3,FALSE)</f>
        <v>15768.025884234614</v>
      </c>
      <c r="F44" s="16" t="s">
        <v>90</v>
      </c>
      <c r="G44" s="12" t="str">
        <f t="shared" si="4"/>
        <v>55625.55778</v>
      </c>
      <c r="H44" s="48">
        <f t="shared" si="5"/>
        <v>15768</v>
      </c>
      <c r="I44" s="57" t="s">
        <v>239</v>
      </c>
      <c r="J44" s="58" t="s">
        <v>240</v>
      </c>
      <c r="K44" s="57" t="s">
        <v>241</v>
      </c>
      <c r="L44" s="57" t="s">
        <v>242</v>
      </c>
      <c r="M44" s="58" t="s">
        <v>216</v>
      </c>
      <c r="N44" s="58" t="s">
        <v>82</v>
      </c>
      <c r="O44" s="59" t="s">
        <v>243</v>
      </c>
      <c r="P44" s="60" t="s">
        <v>244</v>
      </c>
    </row>
    <row r="45" spans="1:16" ht="12.75" customHeight="1" thickBot="1">
      <c r="A45" s="48" t="str">
        <f t="shared" si="0"/>
        <v>OEJV 0160 </v>
      </c>
      <c r="B45" s="16" t="str">
        <f t="shared" si="1"/>
        <v>I</v>
      </c>
      <c r="C45" s="48">
        <f t="shared" si="2"/>
        <v>56153.33242</v>
      </c>
      <c r="D45" s="12" t="str">
        <f t="shared" si="3"/>
        <v>vis</v>
      </c>
      <c r="E45" s="56">
        <f>VLOOKUP(C45,A!C$21:E$973,3,FALSE)</f>
        <v>16065.025732126016</v>
      </c>
      <c r="F45" s="16" t="s">
        <v>90</v>
      </c>
      <c r="G45" s="12" t="str">
        <f t="shared" si="4"/>
        <v>56153.33242</v>
      </c>
      <c r="H45" s="48">
        <f t="shared" si="5"/>
        <v>16065</v>
      </c>
      <c r="I45" s="57" t="s">
        <v>245</v>
      </c>
      <c r="J45" s="58" t="s">
        <v>246</v>
      </c>
      <c r="K45" s="57" t="s">
        <v>247</v>
      </c>
      <c r="L45" s="57" t="s">
        <v>248</v>
      </c>
      <c r="M45" s="58" t="s">
        <v>216</v>
      </c>
      <c r="N45" s="58" t="s">
        <v>82</v>
      </c>
      <c r="O45" s="59" t="s">
        <v>249</v>
      </c>
      <c r="P45" s="60" t="s">
        <v>244</v>
      </c>
    </row>
    <row r="46" spans="1:16" ht="12.75" customHeight="1" thickBot="1">
      <c r="A46" s="48" t="str">
        <f t="shared" si="0"/>
        <v> BBS 120 </v>
      </c>
      <c r="B46" s="16" t="str">
        <f t="shared" si="1"/>
        <v>I</v>
      </c>
      <c r="C46" s="48">
        <f t="shared" si="2"/>
        <v>51362.501</v>
      </c>
      <c r="D46" s="12" t="str">
        <f t="shared" si="3"/>
        <v>vis</v>
      </c>
      <c r="E46" s="56">
        <f>VLOOKUP(C46,A!C$21:E$973,3,FALSE)</f>
        <v>13369.033740139881</v>
      </c>
      <c r="F46" s="16" t="s">
        <v>90</v>
      </c>
      <c r="G46" s="12" t="str">
        <f t="shared" si="4"/>
        <v>51362.501</v>
      </c>
      <c r="H46" s="48">
        <f t="shared" si="5"/>
        <v>13369</v>
      </c>
      <c r="I46" s="57" t="s">
        <v>194</v>
      </c>
      <c r="J46" s="58" t="s">
        <v>195</v>
      </c>
      <c r="K46" s="57">
        <v>13369</v>
      </c>
      <c r="L46" s="57" t="s">
        <v>196</v>
      </c>
      <c r="M46" s="58" t="s">
        <v>96</v>
      </c>
      <c r="N46" s="58"/>
      <c r="O46" s="59" t="s">
        <v>97</v>
      </c>
      <c r="P46" s="59" t="s">
        <v>197</v>
      </c>
    </row>
    <row r="47" spans="1:16" ht="12.75" customHeight="1" thickBot="1">
      <c r="A47" s="48" t="str">
        <f t="shared" si="0"/>
        <v> BBS 123 </v>
      </c>
      <c r="B47" s="16" t="str">
        <f t="shared" si="1"/>
        <v>I</v>
      </c>
      <c r="C47" s="48">
        <f t="shared" si="2"/>
        <v>51433.578</v>
      </c>
      <c r="D47" s="12" t="str">
        <f t="shared" si="3"/>
        <v>vis</v>
      </c>
      <c r="E47" s="56">
        <f>VLOOKUP(C47,A!C$21:E$973,3,FALSE)</f>
        <v>13409.031603979225</v>
      </c>
      <c r="F47" s="16" t="s">
        <v>90</v>
      </c>
      <c r="G47" s="12" t="str">
        <f t="shared" si="4"/>
        <v>51433.578</v>
      </c>
      <c r="H47" s="48">
        <f t="shared" si="5"/>
        <v>13409</v>
      </c>
      <c r="I47" s="57" t="s">
        <v>198</v>
      </c>
      <c r="J47" s="58" t="s">
        <v>199</v>
      </c>
      <c r="K47" s="57">
        <v>13409</v>
      </c>
      <c r="L47" s="57" t="s">
        <v>200</v>
      </c>
      <c r="M47" s="58" t="s">
        <v>96</v>
      </c>
      <c r="N47" s="58"/>
      <c r="O47" s="59" t="s">
        <v>201</v>
      </c>
      <c r="P47" s="59" t="s">
        <v>202</v>
      </c>
    </row>
    <row r="48" spans="1:16" ht="12.75" customHeight="1" thickBot="1">
      <c r="A48" s="48" t="str">
        <f t="shared" si="0"/>
        <v> BBS 121 </v>
      </c>
      <c r="B48" s="16" t="str">
        <f t="shared" si="1"/>
        <v>I</v>
      </c>
      <c r="C48" s="48">
        <f t="shared" si="2"/>
        <v>51435.3543</v>
      </c>
      <c r="D48" s="12" t="str">
        <f t="shared" si="3"/>
        <v>vis</v>
      </c>
      <c r="E48" s="56">
        <f>VLOOKUP(C48,A!C$21:E$973,3,FALSE)</f>
        <v>13410.03119886277</v>
      </c>
      <c r="F48" s="16" t="s">
        <v>90</v>
      </c>
      <c r="G48" s="12" t="str">
        <f t="shared" si="4"/>
        <v>51435.3543</v>
      </c>
      <c r="H48" s="48">
        <f t="shared" si="5"/>
        <v>13410</v>
      </c>
      <c r="I48" s="57" t="s">
        <v>203</v>
      </c>
      <c r="J48" s="58" t="s">
        <v>204</v>
      </c>
      <c r="K48" s="57">
        <v>13410</v>
      </c>
      <c r="L48" s="57" t="s">
        <v>205</v>
      </c>
      <c r="M48" s="58" t="s">
        <v>206</v>
      </c>
      <c r="N48" s="58" t="s">
        <v>207</v>
      </c>
      <c r="O48" s="59" t="s">
        <v>208</v>
      </c>
      <c r="P48" s="59" t="s">
        <v>209</v>
      </c>
    </row>
    <row r="49" spans="1:16" ht="12.75" customHeight="1" thickBot="1">
      <c r="A49" s="48" t="str">
        <f t="shared" si="0"/>
        <v> BBS 123 </v>
      </c>
      <c r="B49" s="16" t="str">
        <f t="shared" si="1"/>
        <v>I</v>
      </c>
      <c r="C49" s="48">
        <f t="shared" si="2"/>
        <v>51719.68</v>
      </c>
      <c r="D49" s="12" t="str">
        <f t="shared" si="3"/>
        <v>vis</v>
      </c>
      <c r="E49" s="56">
        <f>VLOOKUP(C49,A!C$21:E$973,3,FALSE)</f>
        <v>13570.032614716358</v>
      </c>
      <c r="F49" s="16" t="s">
        <v>90</v>
      </c>
      <c r="G49" s="12" t="str">
        <f t="shared" si="4"/>
        <v>51719.680</v>
      </c>
      <c r="H49" s="48">
        <f t="shared" si="5"/>
        <v>13570</v>
      </c>
      <c r="I49" s="57" t="s">
        <v>210</v>
      </c>
      <c r="J49" s="58" t="s">
        <v>211</v>
      </c>
      <c r="K49" s="57">
        <v>13570</v>
      </c>
      <c r="L49" s="57" t="s">
        <v>212</v>
      </c>
      <c r="M49" s="58" t="s">
        <v>96</v>
      </c>
      <c r="N49" s="58"/>
      <c r="O49" s="59" t="s">
        <v>201</v>
      </c>
      <c r="P49" s="59" t="s">
        <v>202</v>
      </c>
    </row>
    <row r="50" spans="1:16" ht="12.75" customHeight="1" thickBot="1">
      <c r="A50" s="48" t="str">
        <f t="shared" si="0"/>
        <v> BBS 124 </v>
      </c>
      <c r="B50" s="16" t="str">
        <f t="shared" si="1"/>
        <v>I</v>
      </c>
      <c r="C50" s="48">
        <f t="shared" si="2"/>
        <v>51840.515</v>
      </c>
      <c r="D50" s="12" t="str">
        <f t="shared" si="3"/>
        <v>vis</v>
      </c>
      <c r="E50" s="56">
        <f>VLOOKUP(C50,A!C$21:E$973,3,FALSE)</f>
        <v>13638.031290476825</v>
      </c>
      <c r="F50" s="16" t="s">
        <v>90</v>
      </c>
      <c r="G50" s="12" t="str">
        <f t="shared" si="4"/>
        <v>51840.515</v>
      </c>
      <c r="H50" s="48">
        <f t="shared" si="5"/>
        <v>13638</v>
      </c>
      <c r="I50" s="57" t="s">
        <v>219</v>
      </c>
      <c r="J50" s="58" t="s">
        <v>220</v>
      </c>
      <c r="K50" s="57">
        <v>13638</v>
      </c>
      <c r="L50" s="57" t="s">
        <v>200</v>
      </c>
      <c r="M50" s="58" t="s">
        <v>96</v>
      </c>
      <c r="N50" s="58"/>
      <c r="O50" s="59" t="s">
        <v>201</v>
      </c>
      <c r="P50" s="59" t="s">
        <v>221</v>
      </c>
    </row>
    <row r="51" spans="2:6" ht="12.75">
      <c r="B51" s="16"/>
      <c r="F51" s="16"/>
    </row>
    <row r="52" spans="2:6" ht="12.75">
      <c r="B52" s="16"/>
      <c r="F52" s="16"/>
    </row>
    <row r="53" spans="2:6" ht="12.75">
      <c r="B53" s="16"/>
      <c r="F53" s="16"/>
    </row>
    <row r="54" spans="2:6" ht="12.75">
      <c r="B54" s="16"/>
      <c r="F54" s="16"/>
    </row>
    <row r="55" spans="2:6" ht="12.75">
      <c r="B55" s="16"/>
      <c r="F55" s="16"/>
    </row>
    <row r="56" spans="2:6" ht="12.75">
      <c r="B56" s="16"/>
      <c r="F56" s="16"/>
    </row>
    <row r="57" spans="2:6" ht="12.75">
      <c r="B57" s="16"/>
      <c r="F57" s="16"/>
    </row>
    <row r="58" spans="2:6" ht="12.75">
      <c r="B58" s="16"/>
      <c r="F58" s="16"/>
    </row>
    <row r="59" spans="2:6" ht="12.75">
      <c r="B59" s="16"/>
      <c r="F59" s="16"/>
    </row>
    <row r="60" spans="2:6" ht="12.75">
      <c r="B60" s="16"/>
      <c r="F60" s="16"/>
    </row>
    <row r="61" spans="2:6" ht="12.75">
      <c r="B61" s="16"/>
      <c r="F61" s="16"/>
    </row>
    <row r="62" spans="2:6" ht="12.75">
      <c r="B62" s="16"/>
      <c r="F62" s="16"/>
    </row>
    <row r="63" spans="2:6" ht="12.75">
      <c r="B63" s="16"/>
      <c r="F63" s="16"/>
    </row>
    <row r="64" spans="2:6" ht="12.75">
      <c r="B64" s="16"/>
      <c r="F64" s="16"/>
    </row>
    <row r="65" spans="2:6" ht="12.75">
      <c r="B65" s="16"/>
      <c r="F65" s="16"/>
    </row>
    <row r="66" spans="2:6" ht="12.75">
      <c r="B66" s="16"/>
      <c r="F66" s="16"/>
    </row>
    <row r="67" spans="2:6" ht="12.75">
      <c r="B67" s="16"/>
      <c r="F67" s="16"/>
    </row>
    <row r="68" spans="2:6" ht="12.75">
      <c r="B68" s="16"/>
      <c r="F68" s="16"/>
    </row>
    <row r="69" spans="2:6" ht="12.75">
      <c r="B69" s="16"/>
      <c r="F69" s="16"/>
    </row>
    <row r="70" spans="2:6" ht="12.75">
      <c r="B70" s="16"/>
      <c r="F70" s="16"/>
    </row>
    <row r="71" spans="2:6" ht="12.75">
      <c r="B71" s="16"/>
      <c r="F71" s="16"/>
    </row>
    <row r="72" spans="2:6" ht="12.75">
      <c r="B72" s="16"/>
      <c r="F72" s="16"/>
    </row>
    <row r="73" spans="2:6" ht="12.75">
      <c r="B73" s="16"/>
      <c r="F73" s="16"/>
    </row>
    <row r="74" spans="2:6" ht="12.75">
      <c r="B74" s="16"/>
      <c r="F74" s="16"/>
    </row>
    <row r="75" spans="2:6" ht="12.75">
      <c r="B75" s="16"/>
      <c r="F75" s="16"/>
    </row>
    <row r="76" spans="2:6" ht="12.75">
      <c r="B76" s="16"/>
      <c r="F76" s="16"/>
    </row>
    <row r="77" spans="2:6" ht="12.75">
      <c r="B77" s="16"/>
      <c r="F77" s="16"/>
    </row>
    <row r="78" spans="2:6" ht="12.75">
      <c r="B78" s="16"/>
      <c r="F78" s="16"/>
    </row>
    <row r="79" spans="2:6" ht="12.75">
      <c r="B79" s="16"/>
      <c r="F79" s="16"/>
    </row>
    <row r="80" spans="2:6" ht="12.75">
      <c r="B80" s="16"/>
      <c r="F80" s="16"/>
    </row>
    <row r="81" spans="2:6" ht="12.75">
      <c r="B81" s="16"/>
      <c r="F81" s="16"/>
    </row>
    <row r="82" spans="2:6" ht="12.75">
      <c r="B82" s="16"/>
      <c r="F82" s="16"/>
    </row>
    <row r="83" spans="2:6" ht="12.75">
      <c r="B83" s="16"/>
      <c r="F83" s="16"/>
    </row>
    <row r="84" spans="2:6" ht="12.75">
      <c r="B84" s="16"/>
      <c r="F84" s="16"/>
    </row>
    <row r="85" spans="2:6" ht="12.75">
      <c r="B85" s="16"/>
      <c r="F85" s="16"/>
    </row>
    <row r="86" spans="2:6" ht="12.75">
      <c r="B86" s="16"/>
      <c r="F86" s="16"/>
    </row>
    <row r="87" spans="2:6" ht="12.75">
      <c r="B87" s="16"/>
      <c r="F87" s="16"/>
    </row>
    <row r="88" spans="2:6" ht="12.75">
      <c r="B88" s="16"/>
      <c r="F88" s="16"/>
    </row>
    <row r="89" spans="2:6" ht="12.75">
      <c r="B89" s="16"/>
      <c r="F89" s="16"/>
    </row>
    <row r="90" spans="2:6" ht="12.75">
      <c r="B90" s="16"/>
      <c r="F90" s="16"/>
    </row>
    <row r="91" spans="2:6" ht="12.75">
      <c r="B91" s="16"/>
      <c r="F91" s="16"/>
    </row>
    <row r="92" spans="2:6" ht="12.75">
      <c r="B92" s="16"/>
      <c r="F92" s="16"/>
    </row>
    <row r="93" spans="2:6" ht="12.75">
      <c r="B93" s="16"/>
      <c r="F93" s="16"/>
    </row>
    <row r="94" spans="2:6" ht="12.75">
      <c r="B94" s="16"/>
      <c r="F94" s="16"/>
    </row>
    <row r="95" spans="2:6" ht="12.75">
      <c r="B95" s="16"/>
      <c r="F95" s="16"/>
    </row>
    <row r="96" spans="2:6" ht="12.75">
      <c r="B96" s="16"/>
      <c r="F96" s="16"/>
    </row>
    <row r="97" spans="2:6" ht="12.75">
      <c r="B97" s="16"/>
      <c r="F97" s="16"/>
    </row>
    <row r="98" spans="2:6" ht="12.75">
      <c r="B98" s="16"/>
      <c r="F98" s="16"/>
    </row>
    <row r="99" spans="2:6" ht="12.75">
      <c r="B99" s="16"/>
      <c r="F99" s="16"/>
    </row>
    <row r="100" spans="2:6" ht="12.75">
      <c r="B100" s="16"/>
      <c r="F100" s="16"/>
    </row>
    <row r="101" spans="2:6" ht="12.75">
      <c r="B101" s="16"/>
      <c r="F101" s="16"/>
    </row>
    <row r="102" spans="2:6" ht="12.75">
      <c r="B102" s="16"/>
      <c r="F102" s="16"/>
    </row>
    <row r="103" spans="2:6" ht="12.75">
      <c r="B103" s="16"/>
      <c r="F103" s="16"/>
    </row>
    <row r="104" spans="2:6" ht="12.75">
      <c r="B104" s="16"/>
      <c r="F104" s="16"/>
    </row>
    <row r="105" spans="2:6" ht="12.75">
      <c r="B105" s="16"/>
      <c r="F105" s="16"/>
    </row>
    <row r="106" spans="2:6" ht="12.75">
      <c r="B106" s="16"/>
      <c r="F106" s="16"/>
    </row>
    <row r="107" spans="2:6" ht="12.75">
      <c r="B107" s="16"/>
      <c r="F107" s="16"/>
    </row>
    <row r="108" spans="2:6" ht="12.75">
      <c r="B108" s="16"/>
      <c r="F108" s="16"/>
    </row>
    <row r="109" spans="2:6" ht="12.75">
      <c r="B109" s="16"/>
      <c r="F109" s="16"/>
    </row>
    <row r="110" spans="2:6" ht="12.75">
      <c r="B110" s="16"/>
      <c r="F110" s="16"/>
    </row>
    <row r="111" spans="2:6" ht="12.75">
      <c r="B111" s="16"/>
      <c r="F111" s="16"/>
    </row>
    <row r="112" spans="2:6" ht="12.75">
      <c r="B112" s="16"/>
      <c r="F112" s="16"/>
    </row>
    <row r="113" spans="2:6" ht="12.75">
      <c r="B113" s="16"/>
      <c r="F113" s="16"/>
    </row>
    <row r="114" spans="2:6" ht="12.75">
      <c r="B114" s="16"/>
      <c r="F114" s="16"/>
    </row>
    <row r="115" spans="2:6" ht="12.75">
      <c r="B115" s="16"/>
      <c r="F115" s="16"/>
    </row>
    <row r="116" spans="2:6" ht="12.75">
      <c r="B116" s="16"/>
      <c r="F116" s="16"/>
    </row>
    <row r="117" spans="2:6" ht="12.75">
      <c r="B117" s="16"/>
      <c r="F117" s="16"/>
    </row>
    <row r="118" spans="2:6" ht="12.75">
      <c r="B118" s="16"/>
      <c r="F118" s="16"/>
    </row>
    <row r="119" spans="2:6" ht="12.75">
      <c r="B119" s="16"/>
      <c r="F119" s="16"/>
    </row>
    <row r="120" spans="2:6" ht="12.75">
      <c r="B120" s="16"/>
      <c r="F120" s="16"/>
    </row>
    <row r="121" spans="2:6" ht="12.75">
      <c r="B121" s="16"/>
      <c r="F121" s="16"/>
    </row>
    <row r="122" spans="2:6" ht="12.75">
      <c r="B122" s="16"/>
      <c r="F122" s="16"/>
    </row>
    <row r="123" spans="2:6" ht="12.75">
      <c r="B123" s="16"/>
      <c r="F123" s="16"/>
    </row>
    <row r="124" spans="2:6" ht="12.75">
      <c r="B124" s="16"/>
      <c r="F124" s="16"/>
    </row>
    <row r="125" spans="2:6" ht="12.75">
      <c r="B125" s="16"/>
      <c r="F125" s="16"/>
    </row>
    <row r="126" spans="2:6" ht="12.75">
      <c r="B126" s="16"/>
      <c r="F126" s="16"/>
    </row>
    <row r="127" spans="2:6" ht="12.75">
      <c r="B127" s="16"/>
      <c r="F127" s="16"/>
    </row>
    <row r="128" spans="2:6" ht="12.75">
      <c r="B128" s="16"/>
      <c r="F128" s="16"/>
    </row>
    <row r="129" spans="2:6" ht="12.75">
      <c r="B129" s="16"/>
      <c r="F129" s="16"/>
    </row>
    <row r="130" spans="2:6" ht="12.75">
      <c r="B130" s="16"/>
      <c r="F130" s="16"/>
    </row>
    <row r="131" spans="2:6" ht="12.75">
      <c r="B131" s="16"/>
      <c r="F131" s="16"/>
    </row>
    <row r="132" spans="2:6" ht="12.75">
      <c r="B132" s="16"/>
      <c r="F132" s="16"/>
    </row>
    <row r="133" spans="2:6" ht="12.75">
      <c r="B133" s="16"/>
      <c r="F133" s="16"/>
    </row>
    <row r="134" spans="2:6" ht="12.75">
      <c r="B134" s="16"/>
      <c r="F134" s="16"/>
    </row>
    <row r="135" spans="2:6" ht="12.75">
      <c r="B135" s="16"/>
      <c r="F135" s="16"/>
    </row>
    <row r="136" spans="2:6" ht="12.75">
      <c r="B136" s="16"/>
      <c r="F136" s="16"/>
    </row>
    <row r="137" spans="2:6" ht="12.75">
      <c r="B137" s="16"/>
      <c r="F137" s="16"/>
    </row>
    <row r="138" spans="2:6" ht="12.75">
      <c r="B138" s="16"/>
      <c r="F138" s="16"/>
    </row>
    <row r="139" spans="2:6" ht="12.75">
      <c r="B139" s="16"/>
      <c r="F139" s="16"/>
    </row>
    <row r="140" spans="2:6" ht="12.75">
      <c r="B140" s="16"/>
      <c r="F140" s="16"/>
    </row>
    <row r="141" spans="2:6" ht="12.75">
      <c r="B141" s="16"/>
      <c r="F141" s="16"/>
    </row>
    <row r="142" spans="2:6" ht="12.75">
      <c r="B142" s="16"/>
      <c r="F142" s="16"/>
    </row>
    <row r="143" spans="2:6" ht="12.75">
      <c r="B143" s="16"/>
      <c r="F143" s="16"/>
    </row>
    <row r="144" spans="2:6" ht="12.75">
      <c r="B144" s="16"/>
      <c r="F144" s="16"/>
    </row>
    <row r="145" spans="2:6" ht="12.75">
      <c r="B145" s="16"/>
      <c r="F145" s="16"/>
    </row>
    <row r="146" spans="2:6" ht="12.75">
      <c r="B146" s="16"/>
      <c r="F146" s="16"/>
    </row>
    <row r="147" spans="2:6" ht="12.75">
      <c r="B147" s="16"/>
      <c r="F147" s="16"/>
    </row>
    <row r="148" spans="2:6" ht="12.75">
      <c r="B148" s="16"/>
      <c r="F148" s="16"/>
    </row>
    <row r="149" spans="2:6" ht="12.75">
      <c r="B149" s="16"/>
      <c r="F149" s="16"/>
    </row>
    <row r="150" spans="2:6" ht="12.75">
      <c r="B150" s="16"/>
      <c r="F150" s="16"/>
    </row>
    <row r="151" spans="2:6" ht="12.75">
      <c r="B151" s="16"/>
      <c r="F151" s="16"/>
    </row>
    <row r="152" spans="2:6" ht="12.75">
      <c r="B152" s="16"/>
      <c r="F152" s="16"/>
    </row>
    <row r="153" spans="2:6" ht="12.75">
      <c r="B153" s="16"/>
      <c r="F153" s="16"/>
    </row>
    <row r="154" spans="2:6" ht="12.75">
      <c r="B154" s="16"/>
      <c r="F154" s="16"/>
    </row>
    <row r="155" spans="2:6" ht="12.75">
      <c r="B155" s="16"/>
      <c r="F155" s="16"/>
    </row>
    <row r="156" spans="2:6" ht="12.75">
      <c r="B156" s="16"/>
      <c r="F156" s="16"/>
    </row>
    <row r="157" spans="2:6" ht="12.75">
      <c r="B157" s="16"/>
      <c r="F157" s="16"/>
    </row>
    <row r="158" spans="2:6" ht="12.75">
      <c r="B158" s="16"/>
      <c r="F158" s="16"/>
    </row>
    <row r="159" spans="2:6" ht="12.75">
      <c r="B159" s="16"/>
      <c r="F159" s="16"/>
    </row>
    <row r="160" spans="2:6" ht="12.75">
      <c r="B160" s="16"/>
      <c r="F160" s="16"/>
    </row>
    <row r="161" spans="2:6" ht="12.75">
      <c r="B161" s="16"/>
      <c r="F161" s="16"/>
    </row>
    <row r="162" spans="2:6" ht="12.75">
      <c r="B162" s="16"/>
      <c r="F162" s="16"/>
    </row>
    <row r="163" spans="2:6" ht="12.75">
      <c r="B163" s="16"/>
      <c r="F163" s="16"/>
    </row>
    <row r="164" spans="2:6" ht="12.75">
      <c r="B164" s="16"/>
      <c r="F164" s="16"/>
    </row>
    <row r="165" spans="2:6" ht="12.75">
      <c r="B165" s="16"/>
      <c r="F165" s="16"/>
    </row>
    <row r="166" spans="2:6" ht="12.75">
      <c r="B166" s="16"/>
      <c r="F166" s="16"/>
    </row>
    <row r="167" spans="2:6" ht="12.75">
      <c r="B167" s="16"/>
      <c r="F167" s="16"/>
    </row>
    <row r="168" spans="2:6" ht="12.75">
      <c r="B168" s="16"/>
      <c r="F168" s="16"/>
    </row>
    <row r="169" spans="2:6" ht="12.75">
      <c r="B169" s="16"/>
      <c r="F169" s="16"/>
    </row>
    <row r="170" spans="2:6" ht="12.75">
      <c r="B170" s="16"/>
      <c r="F170" s="16"/>
    </row>
    <row r="171" spans="2:6" ht="12.75">
      <c r="B171" s="16"/>
      <c r="F171" s="16"/>
    </row>
    <row r="172" spans="2:6" ht="12.75">
      <c r="B172" s="16"/>
      <c r="F172" s="16"/>
    </row>
    <row r="173" spans="2:6" ht="12.75">
      <c r="B173" s="16"/>
      <c r="F173" s="16"/>
    </row>
    <row r="174" spans="2:6" ht="12.75">
      <c r="B174" s="16"/>
      <c r="F174" s="16"/>
    </row>
    <row r="175" spans="2:6" ht="12.75">
      <c r="B175" s="16"/>
      <c r="F175" s="16"/>
    </row>
    <row r="176" spans="2:6" ht="12.75">
      <c r="B176" s="16"/>
      <c r="F176" s="16"/>
    </row>
    <row r="177" spans="2:6" ht="12.75">
      <c r="B177" s="16"/>
      <c r="F177" s="16"/>
    </row>
    <row r="178" spans="2:6" ht="12.75">
      <c r="B178" s="16"/>
      <c r="F178" s="16"/>
    </row>
    <row r="179" spans="2:6" ht="12.75">
      <c r="B179" s="16"/>
      <c r="F179" s="16"/>
    </row>
    <row r="180" spans="2:6" ht="12.75">
      <c r="B180" s="16"/>
      <c r="F180" s="16"/>
    </row>
    <row r="181" spans="2:6" ht="12.75">
      <c r="B181" s="16"/>
      <c r="F181" s="16"/>
    </row>
    <row r="182" spans="2:6" ht="12.75">
      <c r="B182" s="16"/>
      <c r="F182" s="16"/>
    </row>
    <row r="183" spans="2:6" ht="12.75">
      <c r="B183" s="16"/>
      <c r="F183" s="16"/>
    </row>
    <row r="184" spans="2:6" ht="12.75">
      <c r="B184" s="16"/>
      <c r="F184" s="16"/>
    </row>
    <row r="185" spans="2:6" ht="12.75">
      <c r="B185" s="16"/>
      <c r="F185" s="16"/>
    </row>
    <row r="186" spans="2:6" ht="12.75">
      <c r="B186" s="16"/>
      <c r="F186" s="16"/>
    </row>
    <row r="187" spans="2:6" ht="12.75">
      <c r="B187" s="16"/>
      <c r="F187" s="16"/>
    </row>
    <row r="188" spans="2:6" ht="12.75">
      <c r="B188" s="16"/>
      <c r="F188" s="16"/>
    </row>
    <row r="189" spans="2:6" ht="12.75">
      <c r="B189" s="16"/>
      <c r="F189" s="16"/>
    </row>
    <row r="190" spans="2:6" ht="12.75">
      <c r="B190" s="16"/>
      <c r="F190" s="16"/>
    </row>
    <row r="191" spans="2:6" ht="12.75">
      <c r="B191" s="16"/>
      <c r="F191" s="16"/>
    </row>
    <row r="192" spans="2:6" ht="12.75">
      <c r="B192" s="16"/>
      <c r="F192" s="16"/>
    </row>
    <row r="193" spans="2:6" ht="12.75">
      <c r="B193" s="16"/>
      <c r="F193" s="16"/>
    </row>
    <row r="194" spans="2:6" ht="12.75">
      <c r="B194" s="16"/>
      <c r="F194" s="16"/>
    </row>
    <row r="195" spans="2:6" ht="12.75">
      <c r="B195" s="16"/>
      <c r="F195" s="16"/>
    </row>
    <row r="196" spans="2:6" ht="12.75">
      <c r="B196" s="16"/>
      <c r="F196" s="16"/>
    </row>
    <row r="197" spans="2:6" ht="12.75">
      <c r="B197" s="16"/>
      <c r="F197" s="16"/>
    </row>
    <row r="198" spans="2:6" ht="12.75">
      <c r="B198" s="16"/>
      <c r="F198" s="16"/>
    </row>
    <row r="199" spans="2:6" ht="12.75">
      <c r="B199" s="16"/>
      <c r="F199" s="16"/>
    </row>
    <row r="200" spans="2:6" ht="12.75">
      <c r="B200" s="16"/>
      <c r="F200" s="16"/>
    </row>
    <row r="201" spans="2:6" ht="12.75">
      <c r="B201" s="16"/>
      <c r="F201" s="16"/>
    </row>
    <row r="202" spans="2:6" ht="12.75">
      <c r="B202" s="16"/>
      <c r="F202" s="16"/>
    </row>
    <row r="203" spans="2:6" ht="12.75">
      <c r="B203" s="16"/>
      <c r="F203" s="16"/>
    </row>
    <row r="204" spans="2:6" ht="12.75">
      <c r="B204" s="16"/>
      <c r="F204" s="16"/>
    </row>
    <row r="205" spans="2:6" ht="12.75">
      <c r="B205" s="16"/>
      <c r="F205" s="16"/>
    </row>
    <row r="206" spans="2:6" ht="12.75">
      <c r="B206" s="16"/>
      <c r="F206" s="16"/>
    </row>
    <row r="207" spans="2:6" ht="12.75">
      <c r="B207" s="16"/>
      <c r="F207" s="16"/>
    </row>
    <row r="208" spans="2:6" ht="12.75">
      <c r="B208" s="16"/>
      <c r="F208" s="16"/>
    </row>
    <row r="209" spans="2:6" ht="12.75">
      <c r="B209" s="16"/>
      <c r="F209" s="16"/>
    </row>
    <row r="210" spans="2:6" ht="12.75">
      <c r="B210" s="16"/>
      <c r="F210" s="16"/>
    </row>
    <row r="211" spans="2:6" ht="12.75">
      <c r="B211" s="16"/>
      <c r="F211" s="16"/>
    </row>
    <row r="212" spans="2:6" ht="12.75">
      <c r="B212" s="16"/>
      <c r="F212" s="16"/>
    </row>
    <row r="213" spans="2:6" ht="12.75">
      <c r="B213" s="16"/>
      <c r="F213" s="16"/>
    </row>
    <row r="214" spans="2:6" ht="12.75">
      <c r="B214" s="16"/>
      <c r="F214" s="16"/>
    </row>
    <row r="215" spans="2:6" ht="12.75">
      <c r="B215" s="16"/>
      <c r="F215" s="16"/>
    </row>
    <row r="216" spans="2:6" ht="12.75">
      <c r="B216" s="16"/>
      <c r="F216" s="16"/>
    </row>
    <row r="217" spans="2:6" ht="12.75">
      <c r="B217" s="16"/>
      <c r="F217" s="16"/>
    </row>
    <row r="218" spans="2:6" ht="12.75">
      <c r="B218" s="16"/>
      <c r="F218" s="16"/>
    </row>
    <row r="219" spans="2:6" ht="12.75">
      <c r="B219" s="16"/>
      <c r="F219" s="16"/>
    </row>
    <row r="220" spans="2:6" ht="12.75">
      <c r="B220" s="16"/>
      <c r="F220" s="16"/>
    </row>
    <row r="221" spans="2:6" ht="12.75">
      <c r="B221" s="16"/>
      <c r="F221" s="16"/>
    </row>
    <row r="222" spans="2:6" ht="12.75">
      <c r="B222" s="16"/>
      <c r="F222" s="16"/>
    </row>
    <row r="223" spans="2:6" ht="12.75">
      <c r="B223" s="16"/>
      <c r="F223" s="16"/>
    </row>
    <row r="224" spans="2:6" ht="12.75">
      <c r="B224" s="16"/>
      <c r="F224" s="16"/>
    </row>
    <row r="225" spans="2:6" ht="12.75">
      <c r="B225" s="16"/>
      <c r="F225" s="16"/>
    </row>
    <row r="226" spans="2:6" ht="12.75">
      <c r="B226" s="16"/>
      <c r="F226" s="16"/>
    </row>
    <row r="227" spans="2:6" ht="12.75">
      <c r="B227" s="16"/>
      <c r="F227" s="16"/>
    </row>
    <row r="228" spans="2:6" ht="12.75">
      <c r="B228" s="16"/>
      <c r="F228" s="16"/>
    </row>
    <row r="229" spans="2:6" ht="12.75">
      <c r="B229" s="16"/>
      <c r="F229" s="16"/>
    </row>
    <row r="230" spans="2:6" ht="12.75">
      <c r="B230" s="16"/>
      <c r="F230" s="16"/>
    </row>
    <row r="231" spans="2:6" ht="12.75">
      <c r="B231" s="16"/>
      <c r="F231" s="16"/>
    </row>
    <row r="232" spans="2:6" ht="12.75">
      <c r="B232" s="16"/>
      <c r="F232" s="16"/>
    </row>
    <row r="233" spans="2:6" ht="12.75">
      <c r="B233" s="16"/>
      <c r="F233" s="16"/>
    </row>
    <row r="234" spans="2:6" ht="12.75">
      <c r="B234" s="16"/>
      <c r="F234" s="16"/>
    </row>
    <row r="235" spans="2:6" ht="12.75">
      <c r="B235" s="16"/>
      <c r="F235" s="16"/>
    </row>
    <row r="236" spans="2:6" ht="12.75">
      <c r="B236" s="16"/>
      <c r="F236" s="16"/>
    </row>
    <row r="237" spans="2:6" ht="12.75">
      <c r="B237" s="16"/>
      <c r="F237" s="16"/>
    </row>
    <row r="238" spans="2:6" ht="12.75">
      <c r="B238" s="16"/>
      <c r="F238" s="16"/>
    </row>
    <row r="239" spans="2:6" ht="12.75">
      <c r="B239" s="16"/>
      <c r="F239" s="16"/>
    </row>
    <row r="240" spans="2:6" ht="12.75">
      <c r="B240" s="16"/>
      <c r="F240" s="16"/>
    </row>
    <row r="241" spans="2:6" ht="12.75">
      <c r="B241" s="16"/>
      <c r="F241" s="16"/>
    </row>
    <row r="242" spans="2:6" ht="12.75">
      <c r="B242" s="16"/>
      <c r="F242" s="16"/>
    </row>
    <row r="243" spans="2:6" ht="12.75">
      <c r="B243" s="16"/>
      <c r="F243" s="16"/>
    </row>
    <row r="244" spans="2:6" ht="12.75">
      <c r="B244" s="16"/>
      <c r="F244" s="16"/>
    </row>
    <row r="245" spans="2:6" ht="12.75">
      <c r="B245" s="16"/>
      <c r="F245" s="16"/>
    </row>
    <row r="246" spans="2:6" ht="12.75">
      <c r="B246" s="16"/>
      <c r="F246" s="16"/>
    </row>
    <row r="247" spans="2:6" ht="12.75">
      <c r="B247" s="16"/>
      <c r="F247" s="16"/>
    </row>
    <row r="248" spans="2:6" ht="12.75">
      <c r="B248" s="16"/>
      <c r="F248" s="16"/>
    </row>
    <row r="249" spans="2:6" ht="12.75">
      <c r="B249" s="16"/>
      <c r="F249" s="16"/>
    </row>
    <row r="250" spans="2:6" ht="12.75">
      <c r="B250" s="16"/>
      <c r="F250" s="16"/>
    </row>
    <row r="251" spans="2:6" ht="12.75">
      <c r="B251" s="16"/>
      <c r="F251" s="16"/>
    </row>
    <row r="252" spans="2:6" ht="12.75">
      <c r="B252" s="16"/>
      <c r="F252" s="16"/>
    </row>
    <row r="253" spans="2:6" ht="12.75">
      <c r="B253" s="16"/>
      <c r="F253" s="16"/>
    </row>
    <row r="254" spans="2:6" ht="12.75">
      <c r="B254" s="16"/>
      <c r="F254" s="16"/>
    </row>
    <row r="255" spans="2:6" ht="12.75">
      <c r="B255" s="16"/>
      <c r="F255" s="16"/>
    </row>
    <row r="256" spans="2:6" ht="12.75">
      <c r="B256" s="16"/>
      <c r="F256" s="16"/>
    </row>
    <row r="257" spans="2:6" ht="12.75">
      <c r="B257" s="16"/>
      <c r="F257" s="16"/>
    </row>
    <row r="258" spans="2:6" ht="12.75">
      <c r="B258" s="16"/>
      <c r="F258" s="16"/>
    </row>
    <row r="259" spans="2:6" ht="12.75">
      <c r="B259" s="16"/>
      <c r="F259" s="16"/>
    </row>
    <row r="260" spans="2:6" ht="12.75">
      <c r="B260" s="16"/>
      <c r="F260" s="16"/>
    </row>
    <row r="261" spans="2:6" ht="12.75">
      <c r="B261" s="16"/>
      <c r="F261" s="16"/>
    </row>
    <row r="262" spans="2:6" ht="12.75">
      <c r="B262" s="16"/>
      <c r="F262" s="16"/>
    </row>
    <row r="263" spans="2:6" ht="12.75">
      <c r="B263" s="16"/>
      <c r="F263" s="16"/>
    </row>
    <row r="264" spans="2:6" ht="12.75">
      <c r="B264" s="16"/>
      <c r="F264" s="16"/>
    </row>
    <row r="265" spans="2:6" ht="12.75">
      <c r="B265" s="16"/>
      <c r="F265" s="16"/>
    </row>
    <row r="266" spans="2:6" ht="12.75">
      <c r="B266" s="16"/>
      <c r="F266" s="16"/>
    </row>
    <row r="267" spans="2:6" ht="12.75">
      <c r="B267" s="16"/>
      <c r="F267" s="16"/>
    </row>
    <row r="268" spans="2:6" ht="12.75">
      <c r="B268" s="16"/>
      <c r="F268" s="16"/>
    </row>
    <row r="269" spans="2:6" ht="12.75">
      <c r="B269" s="16"/>
      <c r="F269" s="16"/>
    </row>
    <row r="270" spans="2:6" ht="12.75">
      <c r="B270" s="16"/>
      <c r="F270" s="16"/>
    </row>
    <row r="271" spans="2:6" ht="12.75">
      <c r="B271" s="16"/>
      <c r="F271" s="16"/>
    </row>
    <row r="272" spans="2:6" ht="12.75">
      <c r="B272" s="16"/>
      <c r="F272" s="16"/>
    </row>
    <row r="273" spans="2:6" ht="12.75">
      <c r="B273" s="16"/>
      <c r="F273" s="16"/>
    </row>
    <row r="274" spans="2:6" ht="12.75">
      <c r="B274" s="16"/>
      <c r="F274" s="16"/>
    </row>
    <row r="275" spans="2:6" ht="12.75">
      <c r="B275" s="16"/>
      <c r="F275" s="16"/>
    </row>
    <row r="276" spans="2:6" ht="12.75">
      <c r="B276" s="16"/>
      <c r="F276" s="16"/>
    </row>
    <row r="277" spans="2:6" ht="12.75">
      <c r="B277" s="16"/>
      <c r="F277" s="16"/>
    </row>
    <row r="278" spans="2:6" ht="12.75">
      <c r="B278" s="16"/>
      <c r="F278" s="16"/>
    </row>
    <row r="279" spans="2:6" ht="12.75">
      <c r="B279" s="16"/>
      <c r="F279" s="16"/>
    </row>
    <row r="280" spans="2:6" ht="12.75">
      <c r="B280" s="16"/>
      <c r="F280" s="16"/>
    </row>
    <row r="281" spans="2:6" ht="12.75">
      <c r="B281" s="16"/>
      <c r="F281" s="16"/>
    </row>
    <row r="282" spans="2:6" ht="12.75">
      <c r="B282" s="16"/>
      <c r="F282" s="16"/>
    </row>
    <row r="283" spans="2:6" ht="12.75">
      <c r="B283" s="16"/>
      <c r="F283" s="16"/>
    </row>
    <row r="284" spans="2:6" ht="12.75">
      <c r="B284" s="16"/>
      <c r="F284" s="16"/>
    </row>
    <row r="285" spans="2:6" ht="12.75">
      <c r="B285" s="16"/>
      <c r="F285" s="16"/>
    </row>
    <row r="286" spans="2:6" ht="12.75">
      <c r="B286" s="16"/>
      <c r="F286" s="16"/>
    </row>
    <row r="287" spans="2:6" ht="12.75">
      <c r="B287" s="16"/>
      <c r="F287" s="16"/>
    </row>
    <row r="288" spans="2:6" ht="12.75">
      <c r="B288" s="16"/>
      <c r="F288" s="16"/>
    </row>
    <row r="289" spans="2:6" ht="12.75">
      <c r="B289" s="16"/>
      <c r="F289" s="16"/>
    </row>
    <row r="290" spans="2:6" ht="12.75">
      <c r="B290" s="16"/>
      <c r="F290" s="16"/>
    </row>
    <row r="291" spans="2:6" ht="12.75">
      <c r="B291" s="16"/>
      <c r="F291" s="16"/>
    </row>
    <row r="292" spans="2:6" ht="12.75">
      <c r="B292" s="16"/>
      <c r="F292" s="16"/>
    </row>
    <row r="293" spans="2:6" ht="12.75">
      <c r="B293" s="16"/>
      <c r="F293" s="16"/>
    </row>
    <row r="294" spans="2:6" ht="12.75">
      <c r="B294" s="16"/>
      <c r="F294" s="16"/>
    </row>
    <row r="295" spans="2:6" ht="12.75">
      <c r="B295" s="16"/>
      <c r="F295" s="16"/>
    </row>
    <row r="296" spans="2:6" ht="12.75">
      <c r="B296" s="16"/>
      <c r="F296" s="16"/>
    </row>
    <row r="297" spans="2:6" ht="12.75">
      <c r="B297" s="16"/>
      <c r="F297" s="16"/>
    </row>
    <row r="298" spans="2:6" ht="12.75">
      <c r="B298" s="16"/>
      <c r="F298" s="16"/>
    </row>
    <row r="299" spans="2:6" ht="12.75">
      <c r="B299" s="16"/>
      <c r="F299" s="16"/>
    </row>
    <row r="300" spans="2:6" ht="12.75">
      <c r="B300" s="16"/>
      <c r="F300" s="16"/>
    </row>
    <row r="301" spans="2:6" ht="12.75">
      <c r="B301" s="16"/>
      <c r="F301" s="16"/>
    </row>
    <row r="302" spans="2:6" ht="12.75">
      <c r="B302" s="16"/>
      <c r="F302" s="16"/>
    </row>
    <row r="303" spans="2:6" ht="12.75">
      <c r="B303" s="16"/>
      <c r="F303" s="16"/>
    </row>
    <row r="304" spans="2:6" ht="12.75">
      <c r="B304" s="16"/>
      <c r="F304" s="16"/>
    </row>
    <row r="305" spans="2:6" ht="12.75">
      <c r="B305" s="16"/>
      <c r="F305" s="16"/>
    </row>
    <row r="306" spans="2:6" ht="12.75">
      <c r="B306" s="16"/>
      <c r="F306" s="16"/>
    </row>
    <row r="307" spans="2:6" ht="12.75">
      <c r="B307" s="16"/>
      <c r="F307" s="16"/>
    </row>
    <row r="308" spans="2:6" ht="12.75">
      <c r="B308" s="16"/>
      <c r="F308" s="16"/>
    </row>
    <row r="309" spans="2:6" ht="12.75">
      <c r="B309" s="16"/>
      <c r="F309" s="16"/>
    </row>
    <row r="310" spans="2:6" ht="12.75">
      <c r="B310" s="16"/>
      <c r="F310" s="16"/>
    </row>
    <row r="311" spans="2:6" ht="12.75">
      <c r="B311" s="16"/>
      <c r="F311" s="16"/>
    </row>
    <row r="312" spans="2:6" ht="12.75">
      <c r="B312" s="16"/>
      <c r="F312" s="16"/>
    </row>
    <row r="313" spans="2:6" ht="12.75">
      <c r="B313" s="16"/>
      <c r="F313" s="16"/>
    </row>
    <row r="314" spans="2:6" ht="12.75">
      <c r="B314" s="16"/>
      <c r="F314" s="16"/>
    </row>
    <row r="315" spans="2:6" ht="12.75">
      <c r="B315" s="16"/>
      <c r="F315" s="16"/>
    </row>
    <row r="316" spans="2:6" ht="12.75">
      <c r="B316" s="16"/>
      <c r="F316" s="16"/>
    </row>
    <row r="317" spans="2:6" ht="12.75">
      <c r="B317" s="16"/>
      <c r="F317" s="16"/>
    </row>
    <row r="318" spans="2:6" ht="12.75">
      <c r="B318" s="16"/>
      <c r="F318" s="16"/>
    </row>
    <row r="319" spans="2:6" ht="12.75">
      <c r="B319" s="16"/>
      <c r="F319" s="16"/>
    </row>
    <row r="320" spans="2:6" ht="12.75">
      <c r="B320" s="16"/>
      <c r="F320" s="16"/>
    </row>
    <row r="321" spans="2:6" ht="12.75">
      <c r="B321" s="16"/>
      <c r="F321" s="16"/>
    </row>
    <row r="322" spans="2:6" ht="12.75">
      <c r="B322" s="16"/>
      <c r="F322" s="16"/>
    </row>
    <row r="323" spans="2:6" ht="12.75">
      <c r="B323" s="16"/>
      <c r="F323" s="16"/>
    </row>
    <row r="324" spans="2:6" ht="12.75">
      <c r="B324" s="16"/>
      <c r="F324" s="16"/>
    </row>
    <row r="325" spans="2:6" ht="12.75">
      <c r="B325" s="16"/>
      <c r="F325" s="16"/>
    </row>
    <row r="326" spans="2:6" ht="12.75">
      <c r="B326" s="16"/>
      <c r="F326" s="16"/>
    </row>
    <row r="327" spans="2:6" ht="12.75">
      <c r="B327" s="16"/>
      <c r="F327" s="16"/>
    </row>
    <row r="328" spans="2:6" ht="12.75">
      <c r="B328" s="16"/>
      <c r="F328" s="16"/>
    </row>
    <row r="329" spans="2:6" ht="12.75">
      <c r="B329" s="16"/>
      <c r="F329" s="16"/>
    </row>
    <row r="330" spans="2:6" ht="12.75">
      <c r="B330" s="16"/>
      <c r="F330" s="16"/>
    </row>
    <row r="331" spans="2:6" ht="12.75">
      <c r="B331" s="16"/>
      <c r="F331" s="16"/>
    </row>
    <row r="332" spans="2:6" ht="12.75">
      <c r="B332" s="16"/>
      <c r="F332" s="16"/>
    </row>
    <row r="333" spans="2:6" ht="12.75">
      <c r="B333" s="16"/>
      <c r="F333" s="16"/>
    </row>
    <row r="334" spans="2:6" ht="12.75">
      <c r="B334" s="16"/>
      <c r="F334" s="16"/>
    </row>
    <row r="335" spans="2:6" ht="12.75">
      <c r="B335" s="16"/>
      <c r="F335" s="16"/>
    </row>
    <row r="336" spans="2:6" ht="12.75">
      <c r="B336" s="16"/>
      <c r="F336" s="16"/>
    </row>
    <row r="337" spans="2:6" ht="12.75">
      <c r="B337" s="16"/>
      <c r="F337" s="16"/>
    </row>
    <row r="338" spans="2:6" ht="12.75">
      <c r="B338" s="16"/>
      <c r="F338" s="16"/>
    </row>
    <row r="339" spans="2:6" ht="12.75">
      <c r="B339" s="16"/>
      <c r="F339" s="16"/>
    </row>
    <row r="340" spans="2:6" ht="12.75">
      <c r="B340" s="16"/>
      <c r="F340" s="16"/>
    </row>
    <row r="341" spans="2:6" ht="12.75">
      <c r="B341" s="16"/>
      <c r="F341" s="16"/>
    </row>
    <row r="342" spans="2:6" ht="12.75">
      <c r="B342" s="16"/>
      <c r="F342" s="16"/>
    </row>
    <row r="343" spans="2:6" ht="12.75">
      <c r="B343" s="16"/>
      <c r="F343" s="16"/>
    </row>
    <row r="344" spans="2:6" ht="12.75">
      <c r="B344" s="16"/>
      <c r="F344" s="16"/>
    </row>
    <row r="345" spans="2:6" ht="12.75">
      <c r="B345" s="16"/>
      <c r="F345" s="16"/>
    </row>
    <row r="346" spans="2:6" ht="12.75">
      <c r="B346" s="16"/>
      <c r="F346" s="16"/>
    </row>
    <row r="347" spans="2:6" ht="12.75">
      <c r="B347" s="16"/>
      <c r="F347" s="16"/>
    </row>
    <row r="348" spans="2:6" ht="12.75">
      <c r="B348" s="16"/>
      <c r="F348" s="16"/>
    </row>
    <row r="349" spans="2:6" ht="12.75">
      <c r="B349" s="16"/>
      <c r="F349" s="16"/>
    </row>
    <row r="350" spans="2:6" ht="12.75">
      <c r="B350" s="16"/>
      <c r="F350" s="16"/>
    </row>
    <row r="351" spans="2:6" ht="12.75">
      <c r="B351" s="16"/>
      <c r="F351" s="16"/>
    </row>
    <row r="352" spans="2:6" ht="12.75">
      <c r="B352" s="16"/>
      <c r="F352" s="16"/>
    </row>
    <row r="353" spans="2:6" ht="12.75">
      <c r="B353" s="16"/>
      <c r="F353" s="16"/>
    </row>
    <row r="354" spans="2:6" ht="12.75">
      <c r="B354" s="16"/>
      <c r="F354" s="16"/>
    </row>
    <row r="355" spans="2:6" ht="12.75">
      <c r="B355" s="16"/>
      <c r="F355" s="16"/>
    </row>
    <row r="356" spans="2:6" ht="12.75">
      <c r="B356" s="16"/>
      <c r="F356" s="16"/>
    </row>
    <row r="357" spans="2:6" ht="12.75">
      <c r="B357" s="16"/>
      <c r="F357" s="16"/>
    </row>
    <row r="358" spans="2:6" ht="12.75">
      <c r="B358" s="16"/>
      <c r="F358" s="16"/>
    </row>
    <row r="359" spans="2:6" ht="12.75">
      <c r="B359" s="16"/>
      <c r="F359" s="16"/>
    </row>
    <row r="360" spans="2:6" ht="12.75">
      <c r="B360" s="16"/>
      <c r="F360" s="16"/>
    </row>
    <row r="361" spans="2:6" ht="12.75">
      <c r="B361" s="16"/>
      <c r="F361" s="16"/>
    </row>
    <row r="362" spans="2:6" ht="12.75">
      <c r="B362" s="16"/>
      <c r="F362" s="16"/>
    </row>
    <row r="363" spans="2:6" ht="12.75">
      <c r="B363" s="16"/>
      <c r="F363" s="16"/>
    </row>
    <row r="364" spans="2:6" ht="12.75">
      <c r="B364" s="16"/>
      <c r="F364" s="16"/>
    </row>
    <row r="365" spans="2:6" ht="12.75">
      <c r="B365" s="16"/>
      <c r="F365" s="16"/>
    </row>
    <row r="366" spans="2:6" ht="12.75">
      <c r="B366" s="16"/>
      <c r="F366" s="16"/>
    </row>
    <row r="367" spans="2:6" ht="12.75">
      <c r="B367" s="16"/>
      <c r="F367" s="16"/>
    </row>
    <row r="368" spans="2:6" ht="12.75">
      <c r="B368" s="16"/>
      <c r="F368" s="16"/>
    </row>
    <row r="369" spans="2:6" ht="12.75">
      <c r="B369" s="16"/>
      <c r="F369" s="16"/>
    </row>
    <row r="370" spans="2:6" ht="12.75">
      <c r="B370" s="16"/>
      <c r="F370" s="16"/>
    </row>
    <row r="371" spans="2:6" ht="12.75">
      <c r="B371" s="16"/>
      <c r="F371" s="16"/>
    </row>
    <row r="372" spans="2:6" ht="12.75">
      <c r="B372" s="16"/>
      <c r="F372" s="16"/>
    </row>
    <row r="373" spans="2:6" ht="12.75">
      <c r="B373" s="16"/>
      <c r="F373" s="16"/>
    </row>
    <row r="374" spans="2:6" ht="12.75">
      <c r="B374" s="16"/>
      <c r="F374" s="16"/>
    </row>
    <row r="375" spans="2:6" ht="12.75">
      <c r="B375" s="16"/>
      <c r="F375" s="16"/>
    </row>
    <row r="376" spans="2:6" ht="12.75">
      <c r="B376" s="16"/>
      <c r="F376" s="16"/>
    </row>
    <row r="377" spans="2:6" ht="12.75">
      <c r="B377" s="16"/>
      <c r="F377" s="16"/>
    </row>
    <row r="378" spans="2:6" ht="12.75">
      <c r="B378" s="16"/>
      <c r="F378" s="16"/>
    </row>
    <row r="379" spans="2:6" ht="12.75">
      <c r="B379" s="16"/>
      <c r="F379" s="16"/>
    </row>
    <row r="380" spans="2:6" ht="12.75">
      <c r="B380" s="16"/>
      <c r="F380" s="16"/>
    </row>
    <row r="381" spans="2:6" ht="12.75">
      <c r="B381" s="16"/>
      <c r="F381" s="16"/>
    </row>
    <row r="382" spans="2:6" ht="12.75">
      <c r="B382" s="16"/>
      <c r="F382" s="16"/>
    </row>
    <row r="383" spans="2:6" ht="12.75">
      <c r="B383" s="16"/>
      <c r="F383" s="16"/>
    </row>
    <row r="384" spans="2:6" ht="12.75">
      <c r="B384" s="16"/>
      <c r="F384" s="16"/>
    </row>
    <row r="385" spans="2:6" ht="12.75">
      <c r="B385" s="16"/>
      <c r="F385" s="16"/>
    </row>
    <row r="386" spans="2:6" ht="12.75">
      <c r="B386" s="16"/>
      <c r="F386" s="16"/>
    </row>
    <row r="387" spans="2:6" ht="12.75">
      <c r="B387" s="16"/>
      <c r="F387" s="16"/>
    </row>
    <row r="388" spans="2:6" ht="12.75">
      <c r="B388" s="16"/>
      <c r="F388" s="16"/>
    </row>
    <row r="389" spans="2:6" ht="12.75">
      <c r="B389" s="16"/>
      <c r="F389" s="16"/>
    </row>
    <row r="390" spans="2:6" ht="12.75">
      <c r="B390" s="16"/>
      <c r="F390" s="16"/>
    </row>
    <row r="391" spans="2:6" ht="12.75">
      <c r="B391" s="16"/>
      <c r="F391" s="16"/>
    </row>
    <row r="392" spans="2:6" ht="12.75">
      <c r="B392" s="16"/>
      <c r="F392" s="16"/>
    </row>
    <row r="393" spans="2:6" ht="12.75">
      <c r="B393" s="16"/>
      <c r="F393" s="16"/>
    </row>
    <row r="394" spans="2:6" ht="12.75">
      <c r="B394" s="16"/>
      <c r="F394" s="16"/>
    </row>
    <row r="395" spans="2:6" ht="12.75">
      <c r="B395" s="16"/>
      <c r="F395" s="16"/>
    </row>
    <row r="396" spans="2:6" ht="12.75">
      <c r="B396" s="16"/>
      <c r="F396" s="16"/>
    </row>
    <row r="397" spans="2:6" ht="12.75">
      <c r="B397" s="16"/>
      <c r="F397" s="16"/>
    </row>
    <row r="398" spans="2:6" ht="12.75">
      <c r="B398" s="16"/>
      <c r="F398" s="16"/>
    </row>
    <row r="399" spans="2:6" ht="12.75">
      <c r="B399" s="16"/>
      <c r="F399" s="16"/>
    </row>
    <row r="400" spans="2:6" ht="12.75">
      <c r="B400" s="16"/>
      <c r="F400" s="16"/>
    </row>
    <row r="401" spans="2:6" ht="12.75">
      <c r="B401" s="16"/>
      <c r="F401" s="16"/>
    </row>
    <row r="402" spans="2:6" ht="12.75">
      <c r="B402" s="16"/>
      <c r="F402" s="16"/>
    </row>
    <row r="403" spans="2:6" ht="12.75">
      <c r="B403" s="16"/>
      <c r="F403" s="16"/>
    </row>
    <row r="404" spans="2:6" ht="12.75">
      <c r="B404" s="16"/>
      <c r="F404" s="16"/>
    </row>
    <row r="405" spans="2:6" ht="12.75">
      <c r="B405" s="16"/>
      <c r="F405" s="16"/>
    </row>
    <row r="406" spans="2:6" ht="12.75">
      <c r="B406" s="16"/>
      <c r="F406" s="16"/>
    </row>
    <row r="407" spans="2:6" ht="12.75">
      <c r="B407" s="16"/>
      <c r="F407" s="16"/>
    </row>
    <row r="408" spans="2:6" ht="12.75">
      <c r="B408" s="16"/>
      <c r="F408" s="16"/>
    </row>
    <row r="409" spans="2:6" ht="12.75">
      <c r="B409" s="16"/>
      <c r="F409" s="16"/>
    </row>
    <row r="410" spans="2:6" ht="12.75">
      <c r="B410" s="16"/>
      <c r="F410" s="16"/>
    </row>
    <row r="411" spans="2:6" ht="12.75">
      <c r="B411" s="16"/>
      <c r="F411" s="16"/>
    </row>
    <row r="412" spans="2:6" ht="12.75">
      <c r="B412" s="16"/>
      <c r="F412" s="16"/>
    </row>
    <row r="413" spans="2:6" ht="12.75">
      <c r="B413" s="16"/>
      <c r="F413" s="16"/>
    </row>
    <row r="414" spans="2:6" ht="12.75">
      <c r="B414" s="16"/>
      <c r="F414" s="16"/>
    </row>
    <row r="415" spans="2:6" ht="12.75">
      <c r="B415" s="16"/>
      <c r="F415" s="16"/>
    </row>
    <row r="416" spans="2:6" ht="12.75">
      <c r="B416" s="16"/>
      <c r="F416" s="16"/>
    </row>
    <row r="417" spans="2:6" ht="12.75">
      <c r="B417" s="16"/>
      <c r="F417" s="16"/>
    </row>
    <row r="418" spans="2:6" ht="12.75">
      <c r="B418" s="16"/>
      <c r="F418" s="16"/>
    </row>
    <row r="419" spans="2:6" ht="12.75">
      <c r="B419" s="16"/>
      <c r="F419" s="16"/>
    </row>
    <row r="420" spans="2:6" ht="12.75">
      <c r="B420" s="16"/>
      <c r="F420" s="16"/>
    </row>
    <row r="421" spans="2:6" ht="12.75">
      <c r="B421" s="16"/>
      <c r="F421" s="16"/>
    </row>
    <row r="422" spans="2:6" ht="12.75">
      <c r="B422" s="16"/>
      <c r="F422" s="16"/>
    </row>
    <row r="423" spans="2:6" ht="12.75">
      <c r="B423" s="16"/>
      <c r="F423" s="16"/>
    </row>
    <row r="424" spans="2:6" ht="12.75">
      <c r="B424" s="16"/>
      <c r="F424" s="16"/>
    </row>
    <row r="425" spans="2:6" ht="12.75">
      <c r="B425" s="16"/>
      <c r="F425" s="16"/>
    </row>
    <row r="426" spans="2:6" ht="12.75">
      <c r="B426" s="16"/>
      <c r="F426" s="16"/>
    </row>
    <row r="427" spans="2:6" ht="12.75">
      <c r="B427" s="16"/>
      <c r="F427" s="16"/>
    </row>
    <row r="428" spans="2:6" ht="12.75">
      <c r="B428" s="16"/>
      <c r="F428" s="16"/>
    </row>
    <row r="429" spans="2:6" ht="12.75">
      <c r="B429" s="16"/>
      <c r="F429" s="16"/>
    </row>
    <row r="430" spans="2:6" ht="12.75">
      <c r="B430" s="16"/>
      <c r="F430" s="16"/>
    </row>
    <row r="431" spans="2:6" ht="12.75">
      <c r="B431" s="16"/>
      <c r="F431" s="16"/>
    </row>
    <row r="432" spans="2:6" ht="12.75">
      <c r="B432" s="16"/>
      <c r="F432" s="16"/>
    </row>
    <row r="433" spans="2:6" ht="12.75">
      <c r="B433" s="16"/>
      <c r="F433" s="16"/>
    </row>
    <row r="434" spans="2:6" ht="12.75">
      <c r="B434" s="16"/>
      <c r="F434" s="16"/>
    </row>
    <row r="435" spans="2:6" ht="12.75">
      <c r="B435" s="16"/>
      <c r="F435" s="16"/>
    </row>
    <row r="436" spans="2:6" ht="12.75">
      <c r="B436" s="16"/>
      <c r="F436" s="16"/>
    </row>
    <row r="437" spans="2:6" ht="12.75">
      <c r="B437" s="16"/>
      <c r="F437" s="16"/>
    </row>
    <row r="438" spans="2:6" ht="12.75">
      <c r="B438" s="16"/>
      <c r="F438" s="16"/>
    </row>
    <row r="439" spans="2:6" ht="12.75">
      <c r="B439" s="16"/>
      <c r="F439" s="16"/>
    </row>
    <row r="440" spans="2:6" ht="12.75">
      <c r="B440" s="16"/>
      <c r="F440" s="16"/>
    </row>
    <row r="441" spans="2:6" ht="12.75">
      <c r="B441" s="16"/>
      <c r="F441" s="16"/>
    </row>
    <row r="442" spans="2:6" ht="12.75">
      <c r="B442" s="16"/>
      <c r="F442" s="16"/>
    </row>
    <row r="443" spans="2:6" ht="12.75">
      <c r="B443" s="16"/>
      <c r="F443" s="16"/>
    </row>
    <row r="444" spans="2:6" ht="12.75">
      <c r="B444" s="16"/>
      <c r="F444" s="16"/>
    </row>
    <row r="445" spans="2:6" ht="12.75">
      <c r="B445" s="16"/>
      <c r="F445" s="16"/>
    </row>
    <row r="446" spans="2:6" ht="12.75">
      <c r="B446" s="16"/>
      <c r="F446" s="16"/>
    </row>
    <row r="447" spans="2:6" ht="12.75">
      <c r="B447" s="16"/>
      <c r="F447" s="16"/>
    </row>
    <row r="448" spans="2:6" ht="12.75">
      <c r="B448" s="16"/>
      <c r="F448" s="16"/>
    </row>
    <row r="449" spans="2:6" ht="12.75">
      <c r="B449" s="16"/>
      <c r="F449" s="16"/>
    </row>
    <row r="450" spans="2:6" ht="12.75">
      <c r="B450" s="16"/>
      <c r="F450" s="16"/>
    </row>
    <row r="451" spans="2:6" ht="12.75">
      <c r="B451" s="16"/>
      <c r="F451" s="16"/>
    </row>
    <row r="452" spans="2:6" ht="12.75">
      <c r="B452" s="16"/>
      <c r="F452" s="16"/>
    </row>
    <row r="453" spans="2:6" ht="12.75">
      <c r="B453" s="16"/>
      <c r="F453" s="16"/>
    </row>
    <row r="454" spans="2:6" ht="12.75">
      <c r="B454" s="16"/>
      <c r="F454" s="16"/>
    </row>
    <row r="455" spans="2:6" ht="12.75">
      <c r="B455" s="16"/>
      <c r="F455" s="16"/>
    </row>
    <row r="456" spans="2:6" ht="12.75">
      <c r="B456" s="16"/>
      <c r="F456" s="16"/>
    </row>
    <row r="457" spans="2:6" ht="12.75">
      <c r="B457" s="16"/>
      <c r="F457" s="16"/>
    </row>
    <row r="458" spans="2:6" ht="12.75">
      <c r="B458" s="16"/>
      <c r="F458" s="16"/>
    </row>
    <row r="459" spans="2:6" ht="12.75">
      <c r="B459" s="16"/>
      <c r="F459" s="16"/>
    </row>
    <row r="460" spans="2:6" ht="12.75">
      <c r="B460" s="16"/>
      <c r="F460" s="16"/>
    </row>
    <row r="461" spans="2:6" ht="12.75">
      <c r="B461" s="16"/>
      <c r="F461" s="16"/>
    </row>
    <row r="462" spans="2:6" ht="12.75">
      <c r="B462" s="16"/>
      <c r="F462" s="16"/>
    </row>
    <row r="463" spans="2:6" ht="12.75">
      <c r="B463" s="16"/>
      <c r="F463" s="16"/>
    </row>
    <row r="464" spans="2:6" ht="12.75">
      <c r="B464" s="16"/>
      <c r="F464" s="16"/>
    </row>
    <row r="465" spans="2:6" ht="12.75">
      <c r="B465" s="16"/>
      <c r="F465" s="16"/>
    </row>
    <row r="466" spans="2:6" ht="12.75">
      <c r="B466" s="16"/>
      <c r="F466" s="16"/>
    </row>
    <row r="467" spans="2:6" ht="12.75">
      <c r="B467" s="16"/>
      <c r="F467" s="16"/>
    </row>
    <row r="468" spans="2:6" ht="12.75">
      <c r="B468" s="16"/>
      <c r="F468" s="16"/>
    </row>
    <row r="469" spans="2:6" ht="12.75">
      <c r="B469" s="16"/>
      <c r="F469" s="16"/>
    </row>
    <row r="470" spans="2:6" ht="12.75">
      <c r="B470" s="16"/>
      <c r="F470" s="16"/>
    </row>
    <row r="471" spans="2:6" ht="12.75">
      <c r="B471" s="16"/>
      <c r="F471" s="16"/>
    </row>
    <row r="472" spans="2:6" ht="12.75">
      <c r="B472" s="16"/>
      <c r="F472" s="16"/>
    </row>
    <row r="473" spans="2:6" ht="12.75">
      <c r="B473" s="16"/>
      <c r="F473" s="16"/>
    </row>
    <row r="474" spans="2:6" ht="12.75">
      <c r="B474" s="16"/>
      <c r="F474" s="16"/>
    </row>
    <row r="475" spans="2:6" ht="12.75">
      <c r="B475" s="16"/>
      <c r="F475" s="16"/>
    </row>
    <row r="476" spans="2:6" ht="12.75">
      <c r="B476" s="16"/>
      <c r="F476" s="16"/>
    </row>
    <row r="477" spans="2:6" ht="12.75">
      <c r="B477" s="16"/>
      <c r="F477" s="16"/>
    </row>
    <row r="478" spans="2:6" ht="12.75">
      <c r="B478" s="16"/>
      <c r="F478" s="16"/>
    </row>
    <row r="479" spans="2:6" ht="12.75">
      <c r="B479" s="16"/>
      <c r="F479" s="16"/>
    </row>
    <row r="480" spans="2:6" ht="12.75">
      <c r="B480" s="16"/>
      <c r="F480" s="16"/>
    </row>
    <row r="481" spans="2:6" ht="12.75">
      <c r="B481" s="16"/>
      <c r="F481" s="16"/>
    </row>
    <row r="482" spans="2:6" ht="12.75">
      <c r="B482" s="16"/>
      <c r="F482" s="16"/>
    </row>
    <row r="483" spans="2:6" ht="12.75">
      <c r="B483" s="16"/>
      <c r="F483" s="16"/>
    </row>
    <row r="484" spans="2:6" ht="12.75">
      <c r="B484" s="16"/>
      <c r="F484" s="16"/>
    </row>
    <row r="485" spans="2:6" ht="12.75">
      <c r="B485" s="16"/>
      <c r="F485" s="16"/>
    </row>
    <row r="486" spans="2:6" ht="12.75">
      <c r="B486" s="16"/>
      <c r="F486" s="16"/>
    </row>
    <row r="487" spans="2:6" ht="12.75">
      <c r="B487" s="16"/>
      <c r="F487" s="16"/>
    </row>
    <row r="488" spans="2:6" ht="12.75">
      <c r="B488" s="16"/>
      <c r="F488" s="16"/>
    </row>
    <row r="489" spans="2:6" ht="12.75">
      <c r="B489" s="16"/>
      <c r="F489" s="16"/>
    </row>
    <row r="490" spans="2:6" ht="12.75">
      <c r="B490" s="16"/>
      <c r="F490" s="16"/>
    </row>
    <row r="491" spans="2:6" ht="12.75">
      <c r="B491" s="16"/>
      <c r="F491" s="16"/>
    </row>
    <row r="492" spans="2:6" ht="12.75">
      <c r="B492" s="16"/>
      <c r="F492" s="16"/>
    </row>
    <row r="493" spans="2:6" ht="12.75">
      <c r="B493" s="16"/>
      <c r="F493" s="16"/>
    </row>
    <row r="494" spans="2:6" ht="12.75">
      <c r="B494" s="16"/>
      <c r="F494" s="16"/>
    </row>
    <row r="495" spans="2:6" ht="12.75">
      <c r="B495" s="16"/>
      <c r="F495" s="16"/>
    </row>
    <row r="496" spans="2:6" ht="12.75">
      <c r="B496" s="16"/>
      <c r="F496" s="16"/>
    </row>
    <row r="497" spans="2:6" ht="12.75">
      <c r="B497" s="16"/>
      <c r="F497" s="16"/>
    </row>
    <row r="498" spans="2:6" ht="12.75">
      <c r="B498" s="16"/>
      <c r="F498" s="16"/>
    </row>
    <row r="499" spans="2:6" ht="12.75">
      <c r="B499" s="16"/>
      <c r="F499" s="16"/>
    </row>
    <row r="500" spans="2:6" ht="12.75">
      <c r="B500" s="16"/>
      <c r="F500" s="16"/>
    </row>
    <row r="501" spans="2:6" ht="12.75">
      <c r="B501" s="16"/>
      <c r="F501" s="16"/>
    </row>
    <row r="502" spans="2:6" ht="12.75">
      <c r="B502" s="16"/>
      <c r="F502" s="16"/>
    </row>
    <row r="503" spans="2:6" ht="12.75">
      <c r="B503" s="16"/>
      <c r="F503" s="16"/>
    </row>
    <row r="504" spans="2:6" ht="12.75">
      <c r="B504" s="16"/>
      <c r="F504" s="16"/>
    </row>
    <row r="505" spans="2:6" ht="12.75">
      <c r="B505" s="16"/>
      <c r="F505" s="16"/>
    </row>
    <row r="506" spans="2:6" ht="12.75">
      <c r="B506" s="16"/>
      <c r="F506" s="16"/>
    </row>
    <row r="507" spans="2:6" ht="12.75">
      <c r="B507" s="16"/>
      <c r="F507" s="16"/>
    </row>
    <row r="508" spans="2:6" ht="12.75">
      <c r="B508" s="16"/>
      <c r="F508" s="16"/>
    </row>
    <row r="509" spans="2:6" ht="12.75">
      <c r="B509" s="16"/>
      <c r="F509" s="16"/>
    </row>
    <row r="510" spans="2:6" ht="12.75">
      <c r="B510" s="16"/>
      <c r="F510" s="16"/>
    </row>
    <row r="511" spans="2:6" ht="12.75">
      <c r="B511" s="16"/>
      <c r="F511" s="16"/>
    </row>
    <row r="512" spans="2:6" ht="12.75">
      <c r="B512" s="16"/>
      <c r="F512" s="16"/>
    </row>
    <row r="513" spans="2:6" ht="12.75">
      <c r="B513" s="16"/>
      <c r="F513" s="16"/>
    </row>
    <row r="514" spans="2:6" ht="12.75">
      <c r="B514" s="16"/>
      <c r="F514" s="16"/>
    </row>
    <row r="515" spans="2:6" ht="12.75">
      <c r="B515" s="16"/>
      <c r="F515" s="16"/>
    </row>
    <row r="516" spans="2:6" ht="12.75">
      <c r="B516" s="16"/>
      <c r="F516" s="16"/>
    </row>
    <row r="517" spans="2:6" ht="12.75">
      <c r="B517" s="16"/>
      <c r="F517" s="16"/>
    </row>
    <row r="518" spans="2:6" ht="12.75">
      <c r="B518" s="16"/>
      <c r="F518" s="16"/>
    </row>
    <row r="519" spans="2:6" ht="12.75">
      <c r="B519" s="16"/>
      <c r="F519" s="16"/>
    </row>
    <row r="520" spans="2:6" ht="12.75">
      <c r="B520" s="16"/>
      <c r="F520" s="16"/>
    </row>
    <row r="521" spans="2:6" ht="12.75">
      <c r="B521" s="16"/>
      <c r="F521" s="16"/>
    </row>
    <row r="522" spans="2:6" ht="12.75">
      <c r="B522" s="16"/>
      <c r="F522" s="16"/>
    </row>
    <row r="523" spans="2:6" ht="12.75">
      <c r="B523" s="16"/>
      <c r="F523" s="16"/>
    </row>
    <row r="524" spans="2:6" ht="12.75">
      <c r="B524" s="16"/>
      <c r="F524" s="16"/>
    </row>
    <row r="525" spans="2:6" ht="12.75">
      <c r="B525" s="16"/>
      <c r="F525" s="16"/>
    </row>
    <row r="526" spans="2:6" ht="12.75">
      <c r="B526" s="16"/>
      <c r="F526" s="16"/>
    </row>
    <row r="527" spans="2:6" ht="12.75">
      <c r="B527" s="16"/>
      <c r="F527" s="16"/>
    </row>
    <row r="528" spans="2:6" ht="12.75">
      <c r="B528" s="16"/>
      <c r="F528" s="16"/>
    </row>
    <row r="529" spans="2:6" ht="12.75">
      <c r="B529" s="16"/>
      <c r="F529" s="16"/>
    </row>
    <row r="530" spans="2:6" ht="12.75">
      <c r="B530" s="16"/>
      <c r="F530" s="16"/>
    </row>
    <row r="531" spans="2:6" ht="12.75">
      <c r="B531" s="16"/>
      <c r="F531" s="16"/>
    </row>
    <row r="532" spans="2:6" ht="12.75">
      <c r="B532" s="16"/>
      <c r="F532" s="16"/>
    </row>
    <row r="533" spans="2:6" ht="12.75">
      <c r="B533" s="16"/>
      <c r="F533" s="16"/>
    </row>
    <row r="534" spans="2:6" ht="12.75">
      <c r="B534" s="16"/>
      <c r="F534" s="16"/>
    </row>
    <row r="535" spans="2:6" ht="12.75">
      <c r="B535" s="16"/>
      <c r="F535" s="16"/>
    </row>
    <row r="536" spans="2:6" ht="12.75">
      <c r="B536" s="16"/>
      <c r="F536" s="16"/>
    </row>
    <row r="537" spans="2:6" ht="12.75">
      <c r="B537" s="16"/>
      <c r="F537" s="16"/>
    </row>
    <row r="538" spans="2:6" ht="12.75">
      <c r="B538" s="16"/>
      <c r="F538" s="16"/>
    </row>
    <row r="539" spans="2:6" ht="12.75">
      <c r="B539" s="16"/>
      <c r="F539" s="16"/>
    </row>
    <row r="540" spans="2:6" ht="12.75">
      <c r="B540" s="16"/>
      <c r="F540" s="16"/>
    </row>
    <row r="541" spans="2:6" ht="12.75">
      <c r="B541" s="16"/>
      <c r="F541" s="16"/>
    </row>
    <row r="542" spans="2:6" ht="12.75">
      <c r="B542" s="16"/>
      <c r="F542" s="16"/>
    </row>
    <row r="543" spans="2:6" ht="12.75">
      <c r="B543" s="16"/>
      <c r="F543" s="16"/>
    </row>
    <row r="544" spans="2:6" ht="12.75">
      <c r="B544" s="16"/>
      <c r="F544" s="16"/>
    </row>
    <row r="545" spans="2:6" ht="12.75">
      <c r="B545" s="16"/>
      <c r="F545" s="16"/>
    </row>
    <row r="546" spans="2:6" ht="12.75">
      <c r="B546" s="16"/>
      <c r="F546" s="16"/>
    </row>
    <row r="547" spans="2:6" ht="12.75">
      <c r="B547" s="16"/>
      <c r="F547" s="16"/>
    </row>
    <row r="548" spans="2:6" ht="12.75">
      <c r="B548" s="16"/>
      <c r="F548" s="16"/>
    </row>
    <row r="549" spans="2:6" ht="12.75">
      <c r="B549" s="16"/>
      <c r="F549" s="16"/>
    </row>
    <row r="550" spans="2:6" ht="12.75">
      <c r="B550" s="16"/>
      <c r="F550" s="16"/>
    </row>
    <row r="551" spans="2:6" ht="12.75">
      <c r="B551" s="16"/>
      <c r="F551" s="16"/>
    </row>
    <row r="552" spans="2:6" ht="12.75">
      <c r="B552" s="16"/>
      <c r="F552" s="16"/>
    </row>
    <row r="553" spans="2:6" ht="12.75">
      <c r="B553" s="16"/>
      <c r="F553" s="16"/>
    </row>
    <row r="554" spans="2:6" ht="12.75">
      <c r="B554" s="16"/>
      <c r="F554" s="16"/>
    </row>
    <row r="555" spans="2:6" ht="12.75">
      <c r="B555" s="16"/>
      <c r="F555" s="16"/>
    </row>
    <row r="556" spans="2:6" ht="12.75">
      <c r="B556" s="16"/>
      <c r="F556" s="16"/>
    </row>
    <row r="557" spans="2:6" ht="12.75">
      <c r="B557" s="16"/>
      <c r="F557" s="16"/>
    </row>
    <row r="558" spans="2:6" ht="12.75">
      <c r="B558" s="16"/>
      <c r="F558" s="16"/>
    </row>
    <row r="559" spans="2:6" ht="12.75">
      <c r="B559" s="16"/>
      <c r="F559" s="16"/>
    </row>
    <row r="560" spans="2:6" ht="12.75">
      <c r="B560" s="16"/>
      <c r="F560" s="16"/>
    </row>
    <row r="561" spans="2:6" ht="12.75">
      <c r="B561" s="16"/>
      <c r="F561" s="16"/>
    </row>
    <row r="562" spans="2:6" ht="12.75">
      <c r="B562" s="16"/>
      <c r="F562" s="16"/>
    </row>
    <row r="563" spans="2:6" ht="12.75">
      <c r="B563" s="16"/>
      <c r="F563" s="16"/>
    </row>
    <row r="564" spans="2:6" ht="12.75">
      <c r="B564" s="16"/>
      <c r="F564" s="16"/>
    </row>
    <row r="565" spans="2:6" ht="12.75">
      <c r="B565" s="16"/>
      <c r="F565" s="16"/>
    </row>
    <row r="566" spans="2:6" ht="12.75">
      <c r="B566" s="16"/>
      <c r="F566" s="16"/>
    </row>
    <row r="567" spans="2:6" ht="12.75">
      <c r="B567" s="16"/>
      <c r="F567" s="16"/>
    </row>
    <row r="568" spans="2:6" ht="12.75">
      <c r="B568" s="16"/>
      <c r="F568" s="16"/>
    </row>
    <row r="569" spans="2:6" ht="12.75">
      <c r="B569" s="16"/>
      <c r="F569" s="16"/>
    </row>
    <row r="570" spans="2:6" ht="12.75">
      <c r="B570" s="16"/>
      <c r="F570" s="16"/>
    </row>
    <row r="571" spans="2:6" ht="12.75">
      <c r="B571" s="16"/>
      <c r="F571" s="16"/>
    </row>
    <row r="572" spans="2:6" ht="12.75">
      <c r="B572" s="16"/>
      <c r="F572" s="16"/>
    </row>
    <row r="573" spans="2:6" ht="12.75">
      <c r="B573" s="16"/>
      <c r="F573" s="16"/>
    </row>
    <row r="574" spans="2:6" ht="12.75">
      <c r="B574" s="16"/>
      <c r="F574" s="16"/>
    </row>
    <row r="575" spans="2:6" ht="12.75">
      <c r="B575" s="16"/>
      <c r="F575" s="16"/>
    </row>
    <row r="576" spans="2:6" ht="12.75">
      <c r="B576" s="16"/>
      <c r="F576" s="16"/>
    </row>
    <row r="577" spans="2:6" ht="12.75">
      <c r="B577" s="16"/>
      <c r="F577" s="16"/>
    </row>
    <row r="578" spans="2:6" ht="12.75">
      <c r="B578" s="16"/>
      <c r="F578" s="16"/>
    </row>
    <row r="579" spans="2:6" ht="12.75">
      <c r="B579" s="16"/>
      <c r="F579" s="16"/>
    </row>
    <row r="580" spans="2:6" ht="12.75">
      <c r="B580" s="16"/>
      <c r="F580" s="16"/>
    </row>
    <row r="581" spans="2:6" ht="12.75">
      <c r="B581" s="16"/>
      <c r="F581" s="16"/>
    </row>
    <row r="582" spans="2:6" ht="12.75">
      <c r="B582" s="16"/>
      <c r="F582" s="16"/>
    </row>
    <row r="583" spans="2:6" ht="12.75">
      <c r="B583" s="16"/>
      <c r="F583" s="16"/>
    </row>
    <row r="584" spans="2:6" ht="12.75">
      <c r="B584" s="16"/>
      <c r="F584" s="16"/>
    </row>
    <row r="585" spans="2:6" ht="12.75">
      <c r="B585" s="16"/>
      <c r="F585" s="16"/>
    </row>
    <row r="586" spans="2:6" ht="12.75">
      <c r="B586" s="16"/>
      <c r="F586" s="16"/>
    </row>
    <row r="587" spans="2:6" ht="12.75">
      <c r="B587" s="16"/>
      <c r="F587" s="16"/>
    </row>
    <row r="588" spans="2:6" ht="12.75">
      <c r="B588" s="16"/>
      <c r="F588" s="16"/>
    </row>
    <row r="589" spans="2:6" ht="12.75">
      <c r="B589" s="16"/>
      <c r="F589" s="16"/>
    </row>
    <row r="590" spans="2:6" ht="12.75">
      <c r="B590" s="16"/>
      <c r="F590" s="16"/>
    </row>
    <row r="591" spans="2:6" ht="12.75">
      <c r="B591" s="16"/>
      <c r="F591" s="16"/>
    </row>
    <row r="592" spans="2:6" ht="12.75">
      <c r="B592" s="16"/>
      <c r="F592" s="16"/>
    </row>
    <row r="593" spans="2:6" ht="12.75">
      <c r="B593" s="16"/>
      <c r="F593" s="16"/>
    </row>
    <row r="594" spans="2:6" ht="12.75">
      <c r="B594" s="16"/>
      <c r="F594" s="16"/>
    </row>
    <row r="595" spans="2:6" ht="12.75">
      <c r="B595" s="16"/>
      <c r="F595" s="16"/>
    </row>
    <row r="596" spans="2:6" ht="12.75">
      <c r="B596" s="16"/>
      <c r="F596" s="16"/>
    </row>
    <row r="597" spans="2:6" ht="12.75">
      <c r="B597" s="16"/>
      <c r="F597" s="16"/>
    </row>
    <row r="598" spans="2:6" ht="12.75">
      <c r="B598" s="16"/>
      <c r="F598" s="16"/>
    </row>
    <row r="599" spans="2:6" ht="12.75">
      <c r="B599" s="16"/>
      <c r="F599" s="16"/>
    </row>
    <row r="600" spans="2:6" ht="12.75">
      <c r="B600" s="16"/>
      <c r="F600" s="16"/>
    </row>
    <row r="601" spans="2:6" ht="12.75">
      <c r="B601" s="16"/>
      <c r="F601" s="16"/>
    </row>
    <row r="602" spans="2:6" ht="12.75">
      <c r="B602" s="16"/>
      <c r="F602" s="16"/>
    </row>
    <row r="603" spans="2:6" ht="12.75">
      <c r="B603" s="16"/>
      <c r="F603" s="16"/>
    </row>
    <row r="604" spans="2:6" ht="12.75">
      <c r="B604" s="16"/>
      <c r="F604" s="16"/>
    </row>
    <row r="605" spans="2:6" ht="12.75">
      <c r="B605" s="16"/>
      <c r="F605" s="16"/>
    </row>
    <row r="606" spans="2:6" ht="12.75">
      <c r="B606" s="16"/>
      <c r="F606" s="16"/>
    </row>
    <row r="607" spans="2:6" ht="12.75">
      <c r="B607" s="16"/>
      <c r="F607" s="16"/>
    </row>
    <row r="608" spans="2:6" ht="12.75">
      <c r="B608" s="16"/>
      <c r="F608" s="16"/>
    </row>
    <row r="609" spans="2:6" ht="12.75">
      <c r="B609" s="16"/>
      <c r="F609" s="16"/>
    </row>
    <row r="610" spans="2:6" ht="12.75">
      <c r="B610" s="16"/>
      <c r="F610" s="16"/>
    </row>
    <row r="611" spans="2:6" ht="12.75">
      <c r="B611" s="16"/>
      <c r="F611" s="16"/>
    </row>
    <row r="612" spans="2:6" ht="12.75">
      <c r="B612" s="16"/>
      <c r="F612" s="16"/>
    </row>
    <row r="613" spans="2:6" ht="12.75">
      <c r="B613" s="16"/>
      <c r="F613" s="16"/>
    </row>
    <row r="614" spans="2:6" ht="12.75">
      <c r="B614" s="16"/>
      <c r="F614" s="16"/>
    </row>
    <row r="615" spans="2:6" ht="12.75">
      <c r="B615" s="16"/>
      <c r="F615" s="16"/>
    </row>
    <row r="616" spans="2:6" ht="12.75">
      <c r="B616" s="16"/>
      <c r="F616" s="16"/>
    </row>
    <row r="617" spans="2:6" ht="12.75">
      <c r="B617" s="16"/>
      <c r="F617" s="16"/>
    </row>
    <row r="618" spans="2:6" ht="12.75">
      <c r="B618" s="16"/>
      <c r="F618" s="16"/>
    </row>
    <row r="619" spans="2:6" ht="12.75">
      <c r="B619" s="16"/>
      <c r="F619" s="16"/>
    </row>
    <row r="620" spans="2:6" ht="12.75">
      <c r="B620" s="16"/>
      <c r="F620" s="16"/>
    </row>
    <row r="621" spans="2:6" ht="12.75">
      <c r="B621" s="16"/>
      <c r="F621" s="16"/>
    </row>
    <row r="622" spans="2:6" ht="12.75">
      <c r="B622" s="16"/>
      <c r="F622" s="16"/>
    </row>
    <row r="623" spans="2:6" ht="12.75">
      <c r="B623" s="16"/>
      <c r="F623" s="16"/>
    </row>
    <row r="624" spans="2:6" ht="12.75">
      <c r="B624" s="16"/>
      <c r="F624" s="16"/>
    </row>
    <row r="625" spans="2:6" ht="12.75">
      <c r="B625" s="16"/>
      <c r="F625" s="16"/>
    </row>
    <row r="626" spans="2:6" ht="12.75">
      <c r="B626" s="16"/>
      <c r="F626" s="16"/>
    </row>
    <row r="627" spans="2:6" ht="12.75">
      <c r="B627" s="16"/>
      <c r="F627" s="16"/>
    </row>
    <row r="628" spans="2:6" ht="12.75">
      <c r="B628" s="16"/>
      <c r="F628" s="16"/>
    </row>
    <row r="629" spans="2:6" ht="12.75">
      <c r="B629" s="16"/>
      <c r="F629" s="16"/>
    </row>
    <row r="630" spans="2:6" ht="12.75">
      <c r="B630" s="16"/>
      <c r="F630" s="16"/>
    </row>
    <row r="631" spans="2:6" ht="12.75">
      <c r="B631" s="16"/>
      <c r="F631" s="16"/>
    </row>
    <row r="632" spans="2:6" ht="12.75">
      <c r="B632" s="16"/>
      <c r="F632" s="16"/>
    </row>
    <row r="633" spans="2:6" ht="12.75">
      <c r="B633" s="16"/>
      <c r="F633" s="16"/>
    </row>
    <row r="634" spans="2:6" ht="12.75">
      <c r="B634" s="16"/>
      <c r="F634" s="16"/>
    </row>
    <row r="635" spans="2:6" ht="12.75">
      <c r="B635" s="16"/>
      <c r="F635" s="16"/>
    </row>
    <row r="636" spans="2:6" ht="12.75">
      <c r="B636" s="16"/>
      <c r="F636" s="16"/>
    </row>
    <row r="637" spans="2:6" ht="12.75">
      <c r="B637" s="16"/>
      <c r="F637" s="16"/>
    </row>
    <row r="638" spans="2:6" ht="12.75">
      <c r="B638" s="16"/>
      <c r="F638" s="16"/>
    </row>
    <row r="639" spans="2:6" ht="12.75">
      <c r="B639" s="16"/>
      <c r="F639" s="16"/>
    </row>
    <row r="640" spans="2:6" ht="12.75">
      <c r="B640" s="16"/>
      <c r="F640" s="16"/>
    </row>
    <row r="641" spans="2:6" ht="12.75">
      <c r="B641" s="16"/>
      <c r="F641" s="16"/>
    </row>
    <row r="642" spans="2:6" ht="12.75">
      <c r="B642" s="16"/>
      <c r="F642" s="16"/>
    </row>
    <row r="643" spans="2:6" ht="12.75">
      <c r="B643" s="16"/>
      <c r="F643" s="16"/>
    </row>
    <row r="644" spans="2:6" ht="12.75">
      <c r="B644" s="16"/>
      <c r="F644" s="16"/>
    </row>
    <row r="645" spans="2:6" ht="12.75">
      <c r="B645" s="16"/>
      <c r="F645" s="16"/>
    </row>
    <row r="646" spans="2:6" ht="12.75">
      <c r="B646" s="16"/>
      <c r="F646" s="16"/>
    </row>
    <row r="647" spans="2:6" ht="12.75">
      <c r="B647" s="16"/>
      <c r="F647" s="16"/>
    </row>
    <row r="648" spans="2:6" ht="12.75">
      <c r="B648" s="16"/>
      <c r="F648" s="16"/>
    </row>
    <row r="649" spans="2:6" ht="12.75">
      <c r="B649" s="16"/>
      <c r="F649" s="16"/>
    </row>
    <row r="650" spans="2:6" ht="12.75">
      <c r="B650" s="16"/>
      <c r="F650" s="16"/>
    </row>
    <row r="651" spans="2:6" ht="12.75">
      <c r="B651" s="16"/>
      <c r="F651" s="16"/>
    </row>
    <row r="652" spans="2:6" ht="12.75">
      <c r="B652" s="16"/>
      <c r="F652" s="16"/>
    </row>
    <row r="653" spans="2:6" ht="12.75">
      <c r="B653" s="16"/>
      <c r="F653" s="16"/>
    </row>
    <row r="654" spans="2:6" ht="12.75">
      <c r="B654" s="16"/>
      <c r="F654" s="16"/>
    </row>
    <row r="655" spans="2:6" ht="12.75">
      <c r="B655" s="16"/>
      <c r="F655" s="16"/>
    </row>
    <row r="656" spans="2:6" ht="12.75">
      <c r="B656" s="16"/>
      <c r="F656" s="16"/>
    </row>
    <row r="657" spans="2:6" ht="12.75">
      <c r="B657" s="16"/>
      <c r="F657" s="16"/>
    </row>
    <row r="658" spans="2:6" ht="12.75">
      <c r="B658" s="16"/>
      <c r="F658" s="16"/>
    </row>
    <row r="659" spans="2:6" ht="12.75">
      <c r="B659" s="16"/>
      <c r="F659" s="16"/>
    </row>
    <row r="660" spans="2:6" ht="12.75">
      <c r="B660" s="16"/>
      <c r="F660" s="16"/>
    </row>
    <row r="661" spans="2:6" ht="12.75">
      <c r="B661" s="16"/>
      <c r="F661" s="16"/>
    </row>
    <row r="662" spans="2:6" ht="12.75">
      <c r="B662" s="16"/>
      <c r="F662" s="16"/>
    </row>
    <row r="663" spans="2:6" ht="12.75">
      <c r="B663" s="16"/>
      <c r="F663" s="16"/>
    </row>
    <row r="664" spans="2:6" ht="12.75">
      <c r="B664" s="16"/>
      <c r="F664" s="16"/>
    </row>
    <row r="665" spans="2:6" ht="12.75">
      <c r="B665" s="16"/>
      <c r="F665" s="16"/>
    </row>
    <row r="666" spans="2:6" ht="12.75">
      <c r="B666" s="16"/>
      <c r="F666" s="16"/>
    </row>
    <row r="667" spans="2:6" ht="12.75">
      <c r="B667" s="16"/>
      <c r="F667" s="16"/>
    </row>
    <row r="668" spans="2:6" ht="12.75">
      <c r="B668" s="16"/>
      <c r="F668" s="16"/>
    </row>
    <row r="669" spans="2:6" ht="12.75">
      <c r="B669" s="16"/>
      <c r="F669" s="16"/>
    </row>
    <row r="670" spans="2:6" ht="12.75">
      <c r="B670" s="16"/>
      <c r="F670" s="16"/>
    </row>
    <row r="671" spans="2:6" ht="12.75">
      <c r="B671" s="16"/>
      <c r="F671" s="16"/>
    </row>
    <row r="672" spans="2:6" ht="12.75">
      <c r="B672" s="16"/>
      <c r="F672" s="16"/>
    </row>
    <row r="673" spans="2:6" ht="12.75">
      <c r="B673" s="16"/>
      <c r="F673" s="16"/>
    </row>
    <row r="674" spans="2:6" ht="12.75">
      <c r="B674" s="16"/>
      <c r="F674" s="16"/>
    </row>
    <row r="675" spans="2:6" ht="12.75">
      <c r="B675" s="16"/>
      <c r="F675" s="16"/>
    </row>
    <row r="676" spans="2:6" ht="12.75">
      <c r="B676" s="16"/>
      <c r="F676" s="16"/>
    </row>
    <row r="677" spans="2:6" ht="12.75">
      <c r="B677" s="16"/>
      <c r="F677" s="16"/>
    </row>
    <row r="678" spans="2:6" ht="12.75">
      <c r="B678" s="16"/>
      <c r="F678" s="16"/>
    </row>
    <row r="679" spans="2:6" ht="12.75">
      <c r="B679" s="16"/>
      <c r="F679" s="16"/>
    </row>
    <row r="680" spans="2:6" ht="12.75">
      <c r="B680" s="16"/>
      <c r="F680" s="16"/>
    </row>
    <row r="681" spans="2:6" ht="12.75">
      <c r="B681" s="16"/>
      <c r="F681" s="16"/>
    </row>
    <row r="682" spans="2:6" ht="12.75">
      <c r="B682" s="16"/>
      <c r="F682" s="16"/>
    </row>
    <row r="683" spans="2:6" ht="12.75">
      <c r="B683" s="16"/>
      <c r="F683" s="16"/>
    </row>
    <row r="684" spans="2:6" ht="12.75">
      <c r="B684" s="16"/>
      <c r="F684" s="16"/>
    </row>
    <row r="685" spans="2:6" ht="12.75">
      <c r="B685" s="16"/>
      <c r="F685" s="16"/>
    </row>
    <row r="686" spans="2:6" ht="12.75">
      <c r="B686" s="16"/>
      <c r="F686" s="16"/>
    </row>
    <row r="687" spans="2:6" ht="12.75">
      <c r="B687" s="16"/>
      <c r="F687" s="16"/>
    </row>
    <row r="688" spans="2:6" ht="12.75">
      <c r="B688" s="16"/>
      <c r="F688" s="16"/>
    </row>
    <row r="689" spans="2:6" ht="12.75">
      <c r="B689" s="16"/>
      <c r="F689" s="16"/>
    </row>
    <row r="690" spans="2:6" ht="12.75">
      <c r="B690" s="16"/>
      <c r="F690" s="16"/>
    </row>
    <row r="691" spans="2:6" ht="12.75">
      <c r="B691" s="16"/>
      <c r="F691" s="16"/>
    </row>
    <row r="692" spans="2:6" ht="12.75">
      <c r="B692" s="16"/>
      <c r="F692" s="16"/>
    </row>
    <row r="693" spans="2:6" ht="12.75">
      <c r="B693" s="16"/>
      <c r="F693" s="16"/>
    </row>
    <row r="694" spans="2:6" ht="12.75">
      <c r="B694" s="16"/>
      <c r="F694" s="16"/>
    </row>
    <row r="695" spans="2:6" ht="12.75">
      <c r="B695" s="16"/>
      <c r="F695" s="16"/>
    </row>
    <row r="696" spans="2:6" ht="12.75">
      <c r="B696" s="16"/>
      <c r="F696" s="16"/>
    </row>
    <row r="697" spans="2:6" ht="12.75">
      <c r="B697" s="16"/>
      <c r="F697" s="16"/>
    </row>
    <row r="698" spans="2:6" ht="12.75">
      <c r="B698" s="16"/>
      <c r="F698" s="16"/>
    </row>
    <row r="699" spans="2:6" ht="12.75">
      <c r="B699" s="16"/>
      <c r="F699" s="16"/>
    </row>
    <row r="700" spans="2:6" ht="12.75">
      <c r="B700" s="16"/>
      <c r="F700" s="16"/>
    </row>
    <row r="701" spans="2:6" ht="12.75">
      <c r="B701" s="16"/>
      <c r="F701" s="16"/>
    </row>
    <row r="702" spans="2:6" ht="12.75">
      <c r="B702" s="16"/>
      <c r="F702" s="16"/>
    </row>
    <row r="703" spans="2:6" ht="12.75">
      <c r="B703" s="16"/>
      <c r="F703" s="16"/>
    </row>
    <row r="704" spans="2:6" ht="12.75">
      <c r="B704" s="16"/>
      <c r="F704" s="16"/>
    </row>
    <row r="705" spans="2:6" ht="12.75">
      <c r="B705" s="16"/>
      <c r="F705" s="16"/>
    </row>
    <row r="706" spans="2:6" ht="12.75">
      <c r="B706" s="16"/>
      <c r="F706" s="16"/>
    </row>
    <row r="707" spans="2:6" ht="12.75">
      <c r="B707" s="16"/>
      <c r="F707" s="16"/>
    </row>
    <row r="708" spans="2:6" ht="12.75">
      <c r="B708" s="16"/>
      <c r="F708" s="16"/>
    </row>
    <row r="709" spans="2:6" ht="12.75">
      <c r="B709" s="16"/>
      <c r="F709" s="16"/>
    </row>
    <row r="710" spans="2:6" ht="12.75">
      <c r="B710" s="16"/>
      <c r="F710" s="16"/>
    </row>
    <row r="711" spans="2:6" ht="12.75">
      <c r="B711" s="16"/>
      <c r="F711" s="16"/>
    </row>
    <row r="712" spans="2:6" ht="12.75">
      <c r="B712" s="16"/>
      <c r="F712" s="16"/>
    </row>
    <row r="713" spans="2:6" ht="12.75">
      <c r="B713" s="16"/>
      <c r="F713" s="16"/>
    </row>
    <row r="714" spans="2:6" ht="12.75">
      <c r="B714" s="16"/>
      <c r="F714" s="16"/>
    </row>
    <row r="715" spans="2:6" ht="12.75">
      <c r="B715" s="16"/>
      <c r="F715" s="16"/>
    </row>
    <row r="716" spans="2:6" ht="12.75">
      <c r="B716" s="16"/>
      <c r="F716" s="16"/>
    </row>
    <row r="717" spans="2:6" ht="12.75">
      <c r="B717" s="16"/>
      <c r="F717" s="16"/>
    </row>
    <row r="718" spans="2:6" ht="12.75">
      <c r="B718" s="16"/>
      <c r="F718" s="16"/>
    </row>
    <row r="719" spans="2:6" ht="12.75">
      <c r="B719" s="16"/>
      <c r="F719" s="16"/>
    </row>
    <row r="720" spans="2:6" ht="12.75">
      <c r="B720" s="16"/>
      <c r="F720" s="16"/>
    </row>
    <row r="721" spans="2:6" ht="12.75">
      <c r="B721" s="16"/>
      <c r="F721" s="16"/>
    </row>
    <row r="722" spans="2:6" ht="12.75">
      <c r="B722" s="16"/>
      <c r="F722" s="16"/>
    </row>
    <row r="723" spans="2:6" ht="12.75">
      <c r="B723" s="16"/>
      <c r="F723" s="16"/>
    </row>
    <row r="724" spans="2:6" ht="12.75">
      <c r="B724" s="16"/>
      <c r="F724" s="16"/>
    </row>
    <row r="725" spans="2:6" ht="12.75">
      <c r="B725" s="16"/>
      <c r="F725" s="16"/>
    </row>
    <row r="726" spans="2:6" ht="12.75">
      <c r="B726" s="16"/>
      <c r="F726" s="16"/>
    </row>
    <row r="727" spans="2:6" ht="12.75">
      <c r="B727" s="16"/>
      <c r="F727" s="16"/>
    </row>
    <row r="728" spans="2:6" ht="12.75">
      <c r="B728" s="16"/>
      <c r="F728" s="16"/>
    </row>
    <row r="729" spans="2:6" ht="12.75">
      <c r="B729" s="16"/>
      <c r="F729" s="16"/>
    </row>
    <row r="730" spans="2:6" ht="12.75">
      <c r="B730" s="16"/>
      <c r="F730" s="16"/>
    </row>
    <row r="731" spans="2:6" ht="12.75">
      <c r="B731" s="16"/>
      <c r="F731" s="16"/>
    </row>
    <row r="732" spans="2:6" ht="12.75">
      <c r="B732" s="16"/>
      <c r="F732" s="16"/>
    </row>
    <row r="733" spans="2:6" ht="12.75">
      <c r="B733" s="16"/>
      <c r="F733" s="16"/>
    </row>
    <row r="734" spans="2:6" ht="12.75">
      <c r="B734" s="16"/>
      <c r="F734" s="16"/>
    </row>
    <row r="735" spans="2:6" ht="12.75">
      <c r="B735" s="16"/>
      <c r="F735" s="16"/>
    </row>
    <row r="736" spans="2:6" ht="12.75">
      <c r="B736" s="16"/>
      <c r="F736" s="16"/>
    </row>
    <row r="737" spans="2:6" ht="12.75">
      <c r="B737" s="16"/>
      <c r="F737" s="16"/>
    </row>
    <row r="738" spans="2:6" ht="12.75">
      <c r="B738" s="16"/>
      <c r="F738" s="16"/>
    </row>
    <row r="739" spans="2:6" ht="12.75">
      <c r="B739" s="16"/>
      <c r="F739" s="16"/>
    </row>
    <row r="740" spans="2:6" ht="12.75">
      <c r="B740" s="16"/>
      <c r="F740" s="16"/>
    </row>
    <row r="741" spans="2:6" ht="12.75">
      <c r="B741" s="16"/>
      <c r="F741" s="16"/>
    </row>
    <row r="742" spans="2:6" ht="12.75">
      <c r="B742" s="16"/>
      <c r="F742" s="16"/>
    </row>
    <row r="743" spans="2:6" ht="12.75">
      <c r="B743" s="16"/>
      <c r="F743" s="16"/>
    </row>
    <row r="744" spans="2:6" ht="12.75">
      <c r="B744" s="16"/>
      <c r="F744" s="16"/>
    </row>
    <row r="745" spans="2:6" ht="12.75">
      <c r="B745" s="16"/>
      <c r="F745" s="16"/>
    </row>
    <row r="746" spans="2:6" ht="12.75">
      <c r="B746" s="16"/>
      <c r="F746" s="16"/>
    </row>
    <row r="747" spans="2:6" ht="12.75">
      <c r="B747" s="16"/>
      <c r="F747" s="16"/>
    </row>
    <row r="748" spans="2:6" ht="12.75">
      <c r="B748" s="16"/>
      <c r="F748" s="16"/>
    </row>
    <row r="749" spans="2:6" ht="12.75">
      <c r="B749" s="16"/>
      <c r="F749" s="16"/>
    </row>
    <row r="750" spans="2:6" ht="12.75">
      <c r="B750" s="16"/>
      <c r="F750" s="16"/>
    </row>
    <row r="751" spans="2:6" ht="12.75">
      <c r="B751" s="16"/>
      <c r="F751" s="16"/>
    </row>
    <row r="752" spans="2:6" ht="12.75">
      <c r="B752" s="16"/>
      <c r="F752" s="16"/>
    </row>
    <row r="753" spans="2:6" ht="12.75">
      <c r="B753" s="16"/>
      <c r="F753" s="16"/>
    </row>
    <row r="754" spans="2:6" ht="12.75">
      <c r="B754" s="16"/>
      <c r="F754" s="16"/>
    </row>
    <row r="755" spans="2:6" ht="12.75">
      <c r="B755" s="16"/>
      <c r="F755" s="16"/>
    </row>
    <row r="756" spans="2:6" ht="12.75">
      <c r="B756" s="16"/>
      <c r="F756" s="16"/>
    </row>
    <row r="757" spans="2:6" ht="12.75">
      <c r="B757" s="16"/>
      <c r="F757" s="16"/>
    </row>
    <row r="758" spans="2:6" ht="12.75">
      <c r="B758" s="16"/>
      <c r="F758" s="16"/>
    </row>
    <row r="759" spans="2:6" ht="12.75">
      <c r="B759" s="16"/>
      <c r="F759" s="16"/>
    </row>
    <row r="760" spans="2:6" ht="12.75">
      <c r="B760" s="16"/>
      <c r="F760" s="16"/>
    </row>
    <row r="761" spans="2:6" ht="12.75">
      <c r="B761" s="16"/>
      <c r="F761" s="16"/>
    </row>
    <row r="762" spans="2:6" ht="12.75">
      <c r="B762" s="16"/>
      <c r="F762" s="16"/>
    </row>
    <row r="763" spans="2:6" ht="12.75">
      <c r="B763" s="16"/>
      <c r="F763" s="16"/>
    </row>
    <row r="764" spans="2:6" ht="12.75">
      <c r="B764" s="16"/>
      <c r="F764" s="16"/>
    </row>
    <row r="765" spans="2:6" ht="12.75">
      <c r="B765" s="16"/>
      <c r="F765" s="16"/>
    </row>
    <row r="766" spans="2:6" ht="12.75">
      <c r="B766" s="16"/>
      <c r="F766" s="16"/>
    </row>
    <row r="767" spans="2:6" ht="12.75">
      <c r="B767" s="16"/>
      <c r="F767" s="16"/>
    </row>
    <row r="768" spans="2:6" ht="12.75">
      <c r="B768" s="16"/>
      <c r="F768" s="16"/>
    </row>
    <row r="769" spans="2:6" ht="12.75">
      <c r="B769" s="16"/>
      <c r="F769" s="16"/>
    </row>
    <row r="770" spans="2:6" ht="12.75">
      <c r="B770" s="16"/>
      <c r="F770" s="16"/>
    </row>
    <row r="771" spans="2:6" ht="12.75">
      <c r="B771" s="16"/>
      <c r="F771" s="16"/>
    </row>
    <row r="772" spans="2:6" ht="12.75">
      <c r="B772" s="16"/>
      <c r="F772" s="16"/>
    </row>
    <row r="773" spans="2:6" ht="12.75">
      <c r="B773" s="16"/>
      <c r="F773" s="16"/>
    </row>
    <row r="774" spans="2:6" ht="12.75">
      <c r="B774" s="16"/>
      <c r="F774" s="16"/>
    </row>
  </sheetData>
  <sheetProtection/>
  <hyperlinks>
    <hyperlink ref="P42" r:id="rId1" display="http://var.astro.cz/oejv/issues/oejv0003.pdf"/>
    <hyperlink ref="P43" r:id="rId2" display="http://www.bav-astro.de/sfs/BAVM_link.php?BAVMnr=186"/>
    <hyperlink ref="P44" r:id="rId3" display="http://var.astro.cz/oejv/issues/oejv0160.pdf"/>
    <hyperlink ref="P45" r:id="rId4" display="http://var.astro.cz/oejv/issues/oejv0160.pdf"/>
    <hyperlink ref="P11" r:id="rId5" display="http://www.bav-astro.de/sfs/BAVM_link.php?BAVMnr=241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dcterms:created xsi:type="dcterms:W3CDTF">2002-07-31T07:10:52Z</dcterms:created>
  <dcterms:modified xsi:type="dcterms:W3CDTF">2022-11-17T06:09:22Z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