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32760" windowWidth="8430" windowHeight="1335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<sst xmlns="http://schemas.openxmlformats.org/spreadsheetml/2006/main" count="237" uniqueCount="143">
  <si>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</si>
  <si>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</si>
  <si>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</si>
  <si>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</si>
  <si>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</si>
  <si>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</si>
  <si>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</si>
  <si>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</si>
  <si>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</si>
  <si>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</si>
  <si>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</si>
  <si>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</si>
  <si>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</si>
  <si>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</si>
  <si>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</si>
  <si>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</si>
  <si>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</si>
  <si>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</si>
  <si>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</si>
  <si>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</si>
  <si>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</si>
  <si>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</si>
  <si>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</si>
  <si>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</si>
  <si>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</si>
  <si>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</si>
  <si>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</si>
  <si>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</si>
  <si>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</si>
  <si>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</si>
  <si>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</si>
  <si>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not avail.</t>
  </si>
  <si>
    <t># of data points:</t>
  </si>
  <si>
    <t>EW</t>
  </si>
  <si>
    <t>IBVS 5731</t>
  </si>
  <si>
    <t>ASAS</t>
  </si>
  <si>
    <t>18 44 31.80 +12 55 32.2</t>
  </si>
  <si>
    <t>There IS a star there on DSS image</t>
  </si>
  <si>
    <t>IBVS 5280</t>
  </si>
  <si>
    <t>IBVS 5280 presents a light curve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</si>
  <si>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</si>
  <si>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</si>
  <si>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</si>
  <si>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</si>
  <si>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</si>
  <si>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</si>
  <si>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</si>
  <si>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II</t>
  </si>
  <si>
    <t>IBVS 5945</t>
  </si>
  <si>
    <t>Add cycle</t>
  </si>
  <si>
    <t>Old Cycle</t>
  </si>
  <si>
    <t>I</t>
  </si>
  <si>
    <t>IBVS 5959</t>
  </si>
  <si>
    <t>.0024</t>
  </si>
  <si>
    <t>.0026</t>
  </si>
  <si>
    <t>IBVS 6084</t>
  </si>
  <si>
    <t>V0357 Her / na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</si>
  <si>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</si>
  <si>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</si>
  <si>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</si>
  <si>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</si>
  <si>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</si>
  <si>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</si>
  <si>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</si>
  <si>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</si>
  <si>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</si>
  <si>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</si>
  <si>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</si>
  <si>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2448535.6087 </t>
  </si>
  <si>
    <t> 06.10.1991 02:36 </t>
  </si>
  <si>
    <t> 0.0167 </t>
  </si>
  <si>
    <t>E </t>
  </si>
  <si>
    <t>?</t>
  </si>
  <si>
    <t> E.G.Schmidt et al. </t>
  </si>
  <si>
    <t> AJ 199.1239 </t>
  </si>
  <si>
    <t>2452051.5332 </t>
  </si>
  <si>
    <t> 22.05.2001 00:47 </t>
  </si>
  <si>
    <t> 0.0410 </t>
  </si>
  <si>
    <t> Branicki &amp; Pigulski </t>
  </si>
  <si>
    <t>IBVS 5280 </t>
  </si>
  <si>
    <t>2452055.4823 </t>
  </si>
  <si>
    <t> 25.05.2001 23:34 </t>
  </si>
  <si>
    <t> 0.0778 </t>
  </si>
  <si>
    <t>2452061.4050 </t>
  </si>
  <si>
    <t> 31.05.2001 21:43 </t>
  </si>
  <si>
    <t> 0.0622 </t>
  </si>
  <si>
    <t>2452066.4812 </t>
  </si>
  <si>
    <t> 05.06.2001 23:32 </t>
  </si>
  <si>
    <t> 0.0384 </t>
  </si>
  <si>
    <t>2452076.3518 </t>
  </si>
  <si>
    <t> 15.06.2001 20:26 </t>
  </si>
  <si>
    <t> 0.0584 </t>
  </si>
  <si>
    <t>2452124.5818 </t>
  </si>
  <si>
    <t> 03.08.2001 01:57 </t>
  </si>
  <si>
    <t> 0.0833 </t>
  </si>
  <si>
    <t>2453569.4730 </t>
  </si>
  <si>
    <t> 17.07.2005 23:21 </t>
  </si>
  <si>
    <t> 0.1481 </t>
  </si>
  <si>
    <t>C </t>
  </si>
  <si>
    <t>o</t>
  </si>
  <si>
    <t> Schmidt </t>
  </si>
  <si>
    <t>BAVM 178 </t>
  </si>
  <si>
    <t>2454296.4322 </t>
  </si>
  <si>
    <t> 14.07.2007 22:22 </t>
  </si>
  <si>
    <t> 0.1880 </t>
  </si>
  <si>
    <t> R.Diethelm </t>
  </si>
  <si>
    <t>IBVS 5837 </t>
  </si>
  <si>
    <t>2455340.8183 </t>
  </si>
  <si>
    <t> 24.05.2010 07:38 </t>
  </si>
  <si>
    <t> 0.1996 </t>
  </si>
  <si>
    <t>IBVS 5945 </t>
  </si>
  <si>
    <t>2455359.4356 </t>
  </si>
  <si>
    <t> 11.06.2010 22:27 </t>
  </si>
  <si>
    <t> 0.2334 </t>
  </si>
  <si>
    <t>-I</t>
  </si>
  <si>
    <t> F.Agerer </t>
  </si>
  <si>
    <t>BAVM 214 </t>
  </si>
  <si>
    <t>2455374.5253 </t>
  </si>
  <si>
    <t> 27.06.2010 00:36 </t>
  </si>
  <si>
    <t>185842</t>
  </si>
  <si>
    <t> 0.2328 </t>
  </si>
  <si>
    <t>2456440.4917 </t>
  </si>
  <si>
    <t> 27.05.2013 23:48 </t>
  </si>
  <si>
    <t>193471</t>
  </si>
  <si>
    <t> 0.2372 </t>
  </si>
  <si>
    <t> U.Schmidt </t>
  </si>
  <si>
    <t>BAVM 232 </t>
  </si>
  <si>
    <t>2456448.5272 </t>
  </si>
  <si>
    <t> 05.06.2013 00:39 </t>
  </si>
  <si>
    <t>193528</t>
  </si>
  <si>
    <t> 0.3084 </t>
  </si>
  <si>
    <t>2456449.5107 </t>
  </si>
  <si>
    <t> 06.06.2013 00:15 </t>
  </si>
  <si>
    <t>193535</t>
  </si>
  <si>
    <t> 0.3138 </t>
  </si>
  <si>
    <t>2456451.4894 </t>
  </si>
  <si>
    <t> 07.06.2013 23:44 </t>
  </si>
  <si>
    <t>193549.5</t>
  </si>
  <si>
    <t> 0.2665 </t>
  </si>
  <si>
    <t>2456483.4955 </t>
  </si>
  <si>
    <t> 09.07.2013 23:53 </t>
  </si>
  <si>
    <t>193778.5</t>
  </si>
  <si>
    <t> 0.2756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</si>
</sst>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6" fillId="33" borderId="17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V357 Her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0.0004</c:v>
                  </c:pt>
                  <c:pt idx="6">
                    <c:v>0.0005</c:v>
                  </c:pt>
                  <c:pt idx="7">
                    <c:v>0.0003</c:v>
                  </c:pt>
                  <c:pt idx="8">
                    <c:v>0.0007</c:v>
                  </c:pt>
                  <c:pt idx="9">
                    <c:v>0.0007</c:v>
                  </c:pt>
                  <c:pt idx="10">
                    <c:v>0</c:v>
                  </c:pt>
                  <c:pt idx="11">
                    <c:v>0.0003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0.0014</c:v>
                  </c:pt>
                  <c:pt idx="15">
                    <c:v>0.0028</c:v>
                  </c:pt>
                  <c:pt idx="16">
                    <c:v>0.0021</c:v>
                  </c:pt>
                  <c:pt idx="17">
                    <c:v>0.0019</c:v>
                  </c:pt>
                  <c:pt idx="18">
                    <c:v>0.0018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50916976"/>
        <c:axId val="55599601"/>
      </c:scatterChart>
      <c:valAx>
        <c:axId val="5091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9601"/>
        <c:crosses val="autoZero"/>
        <c:crossBetween val="midCat"/>
        <c:dispUnits/>
      </c:valAx>
      <c:valAx>
        <c:axId val="5559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69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075"/>
          <c:w val="0.734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15</xdr:col>
      <xdr:colOff>247650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762375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80" TargetMode="External" /><Relationship Id="rId2" Type="http://schemas.openxmlformats.org/officeDocument/2006/relationships/hyperlink" Target="http://www.konkoly.hu/cgi-bin/IBVS?5280" TargetMode="External" /><Relationship Id="rId3" Type="http://schemas.openxmlformats.org/officeDocument/2006/relationships/hyperlink" Target="http://www.konkoly.hu/cgi-bin/IBVS?5280" TargetMode="External" /><Relationship Id="rId4" Type="http://schemas.openxmlformats.org/officeDocument/2006/relationships/hyperlink" Target="http://www.konkoly.hu/cgi-bin/IBVS?5280" TargetMode="External" /><Relationship Id="rId5" Type="http://schemas.openxmlformats.org/officeDocument/2006/relationships/hyperlink" Target="http://www.konkoly.hu/cgi-bin/IBVS?5280" TargetMode="External" /><Relationship Id="rId6" Type="http://schemas.openxmlformats.org/officeDocument/2006/relationships/hyperlink" Target="http://www.konkoly.hu/cgi-bin/IBVS?5280" TargetMode="External" /><Relationship Id="rId7" Type="http://schemas.openxmlformats.org/officeDocument/2006/relationships/hyperlink" Target="http://www.bav-astro.de/sfs/BAVM_link.php?BAVMnr=178" TargetMode="External" /><Relationship Id="rId8" Type="http://schemas.openxmlformats.org/officeDocument/2006/relationships/hyperlink" Target="http://www.konkoly.hu/cgi-bin/IBVS?5837" TargetMode="External" /><Relationship Id="rId9" Type="http://schemas.openxmlformats.org/officeDocument/2006/relationships/hyperlink" Target="http://www.konkoly.hu/cgi-bin/IBVS?5945" TargetMode="External" /><Relationship Id="rId10" Type="http://schemas.openxmlformats.org/officeDocument/2006/relationships/hyperlink" Target="http://www.bav-astro.de/sfs/BAVM_link.php?BAVMnr=214" TargetMode="External" /><Relationship Id="rId11" Type="http://schemas.openxmlformats.org/officeDocument/2006/relationships/hyperlink" Target="http://www.bav-astro.de/sfs/BAVM_link.php?BAVMnr=214" TargetMode="External" /><Relationship Id="rId12" Type="http://schemas.openxmlformats.org/officeDocument/2006/relationships/hyperlink" Target="http://www.bav-astro.de/sfs/BAVM_link.php?BAVMnr=232" TargetMode="External" /><Relationship Id="rId13" Type="http://schemas.openxmlformats.org/officeDocument/2006/relationships/hyperlink" Target="http://www.bav-astro.de/sfs/BAVM_link.php?BAVMnr=232" TargetMode="External" /><Relationship Id="rId14" Type="http://schemas.openxmlformats.org/officeDocument/2006/relationships/hyperlink" Target="http://www.bav-astro.de/sfs/BAVM_link.php?BAVMnr=232" TargetMode="External" /><Relationship Id="rId15" Type="http://schemas.openxmlformats.org/officeDocument/2006/relationships/hyperlink" Target="http://www.bav-astro.de/sfs/BAVM_link.php?BAVMnr=232" TargetMode="External" /><Relationship Id="rId16" Type="http://schemas.openxmlformats.org/officeDocument/2006/relationships/hyperlink" Target="http://www.bav-astro.de/sfs/BAVM_link.php?BAVMnr=2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9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56</v>
      </c>
      <c r="C1" s="11" t="s">
        <v>36</v>
      </c>
    </row>
    <row r="2" spans="1:4" ht="12.75">
      <c r="A2" t="s">
        <v>25</v>
      </c>
      <c r="B2" t="s">
        <v>33</v>
      </c>
      <c r="C2" s="12" t="s">
        <v>37</v>
      </c>
      <c r="D2" s="3"/>
    </row>
    <row r="3" ht="13.5" thickBot="1">
      <c r="C3" s="14" t="s">
        <v>39</v>
      </c>
    </row>
    <row r="4" spans="1:4" ht="14.25" thickBot="1" thickTop="1">
      <c r="A4" s="5" t="s">
        <v>0</v>
      </c>
      <c r="C4" s="8" t="s">
        <v>31</v>
      </c>
      <c r="D4" s="9" t="s">
        <v>31</v>
      </c>
    </row>
    <row r="6" ht="12.75">
      <c r="A6" s="5" t="s">
        <v>1</v>
      </c>
    </row>
    <row r="7" spans="1:4" ht="12.75">
      <c r="A7" t="s">
        <v>2</v>
      </c>
      <c r="C7" s="13">
        <v>48535.6087</v>
      </c>
      <c r="D7" t="s">
        <v>35</v>
      </c>
    </row>
    <row r="8" spans="1:4" ht="12.75">
      <c r="A8" t="s">
        <v>3</v>
      </c>
      <c r="C8" s="13">
        <v>0.28204111</v>
      </c>
      <c r="D8" t="s">
        <v>35</v>
      </c>
    </row>
    <row r="9" spans="1:5" ht="12.75">
      <c r="A9" s="15" t="s">
        <v>40</v>
      </c>
      <c r="B9" s="16"/>
      <c r="C9" s="17">
        <v>-9.5</v>
      </c>
      <c r="D9" s="16" t="s">
        <v>41</v>
      </c>
      <c r="E9" s="16"/>
    </row>
    <row r="10" spans="1:5" ht="13.5" thickBot="1">
      <c r="A10" s="16"/>
      <c r="B10" s="16"/>
      <c r="C10" s="4" t="s">
        <v>21</v>
      </c>
      <c r="D10" s="4" t="s">
        <v>22</v>
      </c>
      <c r="E10" s="16"/>
    </row>
    <row r="11" spans="1:7" ht="12.75">
      <c r="A11" s="16" t="s">
        <v>16</v>
      </c>
      <c r="B11" s="16"/>
      <c r="C11" s="18">
        <f ca="1">INTERCEPT(INDIRECT($G$11):G991,INDIRECT($F$11):F991)</f>
        <v>0.023324958390679162</v>
      </c>
      <c r="D11" s="3"/>
      <c r="E11" s="16"/>
      <c r="F11" s="19" t="str">
        <f>"F"&amp;E19</f>
        <v>F21</v>
      </c>
      <c r="G11" s="20" t="str">
        <f>"G"&amp;E19</f>
        <v>G21</v>
      </c>
    </row>
    <row r="12" spans="1:5" ht="12.75">
      <c r="A12" s="16" t="s">
        <v>17</v>
      </c>
      <c r="B12" s="16"/>
      <c r="C12" s="18">
        <f ca="1">SLOPE(INDIRECT($G$11):G991,INDIRECT($F$11):F991)</f>
        <v>-1.7614281267509211E-06</v>
      </c>
      <c r="D12" s="3"/>
      <c r="E12" s="16"/>
    </row>
    <row r="13" spans="1:5" ht="12.75">
      <c r="A13" s="16" t="s">
        <v>20</v>
      </c>
      <c r="B13" s="16"/>
      <c r="C13" s="3" t="s">
        <v>14</v>
      </c>
      <c r="D13" s="23" t="s">
        <v>49</v>
      </c>
      <c r="E13" s="17">
        <v>1</v>
      </c>
    </row>
    <row r="14" spans="1:5" ht="12.75">
      <c r="A14" s="16"/>
      <c r="B14" s="16"/>
      <c r="C14" s="16"/>
      <c r="D14" s="23" t="s">
        <v>42</v>
      </c>
      <c r="E14" s="24">
        <f ca="1">NOW()+15018.5+$C$9/24</f>
        <v>59900.81608946759</v>
      </c>
    </row>
    <row r="15" spans="1:5" ht="12.75">
      <c r="A15" s="21" t="s">
        <v>18</v>
      </c>
      <c r="B15" s="16"/>
      <c r="C15" s="22">
        <f>(C7+C11)+(C8+C12)*INT(MAX(F21:F3532))</f>
        <v>56483.500867713774</v>
      </c>
      <c r="D15" s="23" t="s">
        <v>50</v>
      </c>
      <c r="E15" s="24">
        <f>ROUND(2*(E14-$C$7)/$C$8,0)/2+E13</f>
        <v>40297.5</v>
      </c>
    </row>
    <row r="16" spans="1:5" ht="12.75">
      <c r="A16" s="25" t="s">
        <v>4</v>
      </c>
      <c r="B16" s="16"/>
      <c r="C16" s="26">
        <f>+C8+C12</f>
        <v>0.28203934857187324</v>
      </c>
      <c r="D16" s="23" t="s">
        <v>43</v>
      </c>
      <c r="E16" s="20">
        <f>ROUND(2*(E14-$C$15)/$C$16,0)/2+E13</f>
        <v>12117.5</v>
      </c>
    </row>
    <row r="17" spans="1:5" ht="13.5" thickBot="1">
      <c r="A17" s="23" t="s">
        <v>32</v>
      </c>
      <c r="B17" s="16"/>
      <c r="C17" s="16">
        <f>COUNT(C21:C2190)</f>
        <v>19</v>
      </c>
      <c r="D17" s="23" t="s">
        <v>44</v>
      </c>
      <c r="E17" s="27">
        <f>+$C$15+$C$16*E16-15018.5-$C$9/24</f>
        <v>44883.00850736679</v>
      </c>
    </row>
    <row r="18" spans="1:5" ht="14.25" thickBot="1" thickTop="1">
      <c r="A18" s="25" t="s">
        <v>5</v>
      </c>
      <c r="B18" s="16"/>
      <c r="C18" s="28">
        <f>+C15</f>
        <v>56483.500867713774</v>
      </c>
      <c r="D18" s="29">
        <f>+C16</f>
        <v>0.28203934857187324</v>
      </c>
      <c r="E18" s="30" t="s">
        <v>45</v>
      </c>
    </row>
    <row r="19" spans="1:5" ht="13.5" thickTop="1">
      <c r="A19" s="31" t="s">
        <v>46</v>
      </c>
      <c r="E19" s="32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30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35</v>
      </c>
      <c r="C21" s="10">
        <v>48535.6087</v>
      </c>
      <c r="D21" s="10" t="s">
        <v>14</v>
      </c>
      <c r="E21">
        <f aca="true" t="shared" si="0" ref="E21:E39">+(C21-C$7)/C$8</f>
        <v>0</v>
      </c>
      <c r="F21">
        <f aca="true" t="shared" si="1" ref="F21:F39">ROUND(2*E21,0)/2</f>
        <v>0</v>
      </c>
      <c r="H21">
        <v>0</v>
      </c>
      <c r="O21">
        <f aca="true" t="shared" si="2" ref="O21:O39">+C$11+C$12*$F21</f>
        <v>0.023324958390679162</v>
      </c>
      <c r="Q21" s="2">
        <f aca="true" t="shared" si="3" ref="Q21:Q39">+C21-15018.5</f>
        <v>33517.1087</v>
      </c>
    </row>
    <row r="22" spans="1:17" ht="12.75">
      <c r="A22" t="s">
        <v>38</v>
      </c>
      <c r="C22" s="10">
        <v>48535.6087</v>
      </c>
      <c r="D22" s="10">
        <v>0.0013</v>
      </c>
      <c r="E22">
        <f t="shared" si="0"/>
        <v>0</v>
      </c>
      <c r="F22">
        <f t="shared" si="1"/>
        <v>0</v>
      </c>
      <c r="I22">
        <v>0</v>
      </c>
      <c r="O22">
        <f t="shared" si="2"/>
        <v>0.023324958390679162</v>
      </c>
      <c r="Q22" s="2">
        <f t="shared" si="3"/>
        <v>33517.1087</v>
      </c>
    </row>
    <row r="23" spans="1:17" ht="12.75">
      <c r="A23" t="s">
        <v>38</v>
      </c>
      <c r="C23" s="10">
        <v>52051.5332</v>
      </c>
      <c r="D23" s="10">
        <v>0.0002</v>
      </c>
      <c r="E23">
        <f t="shared" si="0"/>
        <v>12466.000080626549</v>
      </c>
      <c r="F23">
        <f t="shared" si="1"/>
        <v>12466</v>
      </c>
      <c r="G23">
        <f aca="true" t="shared" si="4" ref="G23:G39">+C23-(C$7+F23*C$8)</f>
        <v>2.274000144097954E-05</v>
      </c>
      <c r="I23">
        <f aca="true" t="shared" si="5" ref="I23:I39">+G23</f>
        <v>2.274000144097954E-05</v>
      </c>
      <c r="O23">
        <f t="shared" si="2"/>
        <v>0.0013669953626021802</v>
      </c>
      <c r="Q23" s="2">
        <f t="shared" si="3"/>
        <v>37033.0332</v>
      </c>
    </row>
    <row r="24" spans="1:17" ht="12.75">
      <c r="A24" t="s">
        <v>38</v>
      </c>
      <c r="C24" s="10">
        <v>52055.4823</v>
      </c>
      <c r="D24" s="10">
        <v>0.0004</v>
      </c>
      <c r="E24">
        <f t="shared" si="0"/>
        <v>12480.00194014272</v>
      </c>
      <c r="F24">
        <f t="shared" si="1"/>
        <v>12480</v>
      </c>
      <c r="G24">
        <f t="shared" si="4"/>
        <v>0.0005472000048030168</v>
      </c>
      <c r="I24">
        <f t="shared" si="5"/>
        <v>0.0005472000048030168</v>
      </c>
      <c r="O24">
        <f t="shared" si="2"/>
        <v>0.0013423353688276664</v>
      </c>
      <c r="Q24" s="2">
        <f t="shared" si="3"/>
        <v>37036.9823</v>
      </c>
    </row>
    <row r="25" spans="1:17" ht="12.75">
      <c r="A25" t="s">
        <v>38</v>
      </c>
      <c r="C25" s="10">
        <v>52061.405</v>
      </c>
      <c r="D25" s="10">
        <v>0.0005</v>
      </c>
      <c r="E25">
        <f t="shared" si="0"/>
        <v>12501.00136111364</v>
      </c>
      <c r="F25">
        <f t="shared" si="1"/>
        <v>12501</v>
      </c>
      <c r="G25">
        <f t="shared" si="4"/>
        <v>0.000383890001103282</v>
      </c>
      <c r="I25">
        <f t="shared" si="5"/>
        <v>0.000383890001103282</v>
      </c>
      <c r="O25">
        <f t="shared" si="2"/>
        <v>0.0013053453781658973</v>
      </c>
      <c r="Q25" s="2">
        <f t="shared" si="3"/>
        <v>37042.905</v>
      </c>
    </row>
    <row r="26" spans="1:17" ht="12.75">
      <c r="A26" s="33" t="s">
        <v>38</v>
      </c>
      <c r="B26" s="33"/>
      <c r="C26" s="34">
        <v>52066.4812</v>
      </c>
      <c r="D26" s="34">
        <v>0.0004</v>
      </c>
      <c r="E26" s="33">
        <f t="shared" si="0"/>
        <v>12518.999446570058</v>
      </c>
      <c r="F26">
        <f t="shared" si="1"/>
        <v>12519</v>
      </c>
      <c r="G26">
        <f t="shared" si="4"/>
        <v>-0.00015608999819960445</v>
      </c>
      <c r="I26">
        <f t="shared" si="5"/>
        <v>-0.00015608999819960445</v>
      </c>
      <c r="O26">
        <f t="shared" si="2"/>
        <v>0.0012736396718843815</v>
      </c>
      <c r="Q26" s="2">
        <f t="shared" si="3"/>
        <v>37047.9812</v>
      </c>
    </row>
    <row r="27" spans="1:17" ht="12.75">
      <c r="A27" s="33" t="s">
        <v>38</v>
      </c>
      <c r="B27" s="33"/>
      <c r="C27" s="34">
        <v>52076.3518</v>
      </c>
      <c r="D27" s="34">
        <v>0.0005</v>
      </c>
      <c r="E27" s="33">
        <f t="shared" si="0"/>
        <v>12553.99647235823</v>
      </c>
      <c r="F27">
        <f t="shared" si="1"/>
        <v>12554</v>
      </c>
      <c r="G27">
        <f t="shared" si="4"/>
        <v>-0.0009949399973265827</v>
      </c>
      <c r="I27">
        <f t="shared" si="5"/>
        <v>-0.0009949399973265827</v>
      </c>
      <c r="O27">
        <f t="shared" si="2"/>
        <v>0.0012119896874480986</v>
      </c>
      <c r="Q27" s="2">
        <f t="shared" si="3"/>
        <v>37057.8518</v>
      </c>
    </row>
    <row r="28" spans="1:17" ht="12.75">
      <c r="A28" s="33" t="s">
        <v>38</v>
      </c>
      <c r="B28" s="33"/>
      <c r="C28" s="34">
        <v>52124.5818</v>
      </c>
      <c r="D28" s="34">
        <v>0.0003</v>
      </c>
      <c r="E28" s="33">
        <f t="shared" si="0"/>
        <v>12724.999912246847</v>
      </c>
      <c r="F28">
        <f t="shared" si="1"/>
        <v>12725</v>
      </c>
      <c r="G28">
        <f t="shared" si="4"/>
        <v>-2.474999928381294E-05</v>
      </c>
      <c r="I28">
        <f t="shared" si="5"/>
        <v>-2.474999928381294E-05</v>
      </c>
      <c r="O28">
        <f t="shared" si="2"/>
        <v>0.0009107854777736929</v>
      </c>
      <c r="Q28" s="2">
        <f t="shared" si="3"/>
        <v>37106.0818</v>
      </c>
    </row>
    <row r="29" spans="1:17" ht="12.75">
      <c r="A29" s="35" t="s">
        <v>34</v>
      </c>
      <c r="B29" s="36"/>
      <c r="C29" s="34">
        <v>53569.473</v>
      </c>
      <c r="D29" s="34">
        <v>0.0007</v>
      </c>
      <c r="E29" s="33">
        <f t="shared" si="0"/>
        <v>17847.980742949145</v>
      </c>
      <c r="F29">
        <f t="shared" si="1"/>
        <v>17848</v>
      </c>
      <c r="G29">
        <f t="shared" si="4"/>
        <v>-0.00543127999844728</v>
      </c>
      <c r="I29">
        <f t="shared" si="5"/>
        <v>-0.00543127999844728</v>
      </c>
      <c r="O29">
        <f t="shared" si="2"/>
        <v>-0.008113010815571281</v>
      </c>
      <c r="Q29" s="2">
        <f t="shared" si="3"/>
        <v>38550.973</v>
      </c>
    </row>
    <row r="30" spans="1:17" ht="12.75">
      <c r="A30" s="37" t="s">
        <v>34</v>
      </c>
      <c r="B30" s="38" t="s">
        <v>51</v>
      </c>
      <c r="C30" s="37">
        <v>53569.473</v>
      </c>
      <c r="D30" s="37">
        <v>0.0007</v>
      </c>
      <c r="E30" s="33">
        <f t="shared" si="0"/>
        <v>17847.980742949145</v>
      </c>
      <c r="F30">
        <f t="shared" si="1"/>
        <v>17848</v>
      </c>
      <c r="G30">
        <f t="shared" si="4"/>
        <v>-0.00543127999844728</v>
      </c>
      <c r="I30">
        <f t="shared" si="5"/>
        <v>-0.00543127999844728</v>
      </c>
      <c r="O30">
        <f t="shared" si="2"/>
        <v>-0.008113010815571281</v>
      </c>
      <c r="Q30" s="2">
        <f t="shared" si="3"/>
        <v>38550.973</v>
      </c>
    </row>
    <row r="31" spans="1:17" ht="12.75">
      <c r="A31" s="54" t="s">
        <v>106</v>
      </c>
      <c r="B31" s="56" t="s">
        <v>47</v>
      </c>
      <c r="C31" s="55">
        <v>54296.4322</v>
      </c>
      <c r="D31" s="55" t="s">
        <v>67</v>
      </c>
      <c r="E31" s="33">
        <f t="shared" si="0"/>
        <v>20425.474499089887</v>
      </c>
      <c r="F31">
        <f t="shared" si="1"/>
        <v>20425.5</v>
      </c>
      <c r="G31">
        <f t="shared" si="4"/>
        <v>-0.007192304990894627</v>
      </c>
      <c r="I31">
        <f t="shared" si="5"/>
        <v>-0.007192304990894627</v>
      </c>
      <c r="O31">
        <f t="shared" si="2"/>
        <v>-0.012653091812271776</v>
      </c>
      <c r="Q31" s="2">
        <f t="shared" si="3"/>
        <v>39277.9322</v>
      </c>
    </row>
    <row r="32" spans="1:17" ht="12.75">
      <c r="A32" s="37" t="s">
        <v>48</v>
      </c>
      <c r="B32" s="38" t="s">
        <v>47</v>
      </c>
      <c r="C32" s="37">
        <v>55340.8183</v>
      </c>
      <c r="D32" s="37">
        <v>0.0003</v>
      </c>
      <c r="E32" s="33">
        <f t="shared" si="0"/>
        <v>24128.431490005136</v>
      </c>
      <c r="F32">
        <f t="shared" si="1"/>
        <v>24128.5</v>
      </c>
      <c r="G32">
        <f t="shared" si="4"/>
        <v>-0.019322634994750842</v>
      </c>
      <c r="I32">
        <f t="shared" si="5"/>
        <v>-0.019322634994750842</v>
      </c>
      <c r="O32">
        <f t="shared" si="2"/>
        <v>-0.019175660165630437</v>
      </c>
      <c r="Q32" s="2">
        <f t="shared" si="3"/>
        <v>40322.3183</v>
      </c>
    </row>
    <row r="33" spans="1:17" ht="12.75">
      <c r="A33" s="37" t="s">
        <v>52</v>
      </c>
      <c r="B33" s="38" t="s">
        <v>47</v>
      </c>
      <c r="C33" s="37">
        <v>55359.4356</v>
      </c>
      <c r="D33" s="37" t="s">
        <v>53</v>
      </c>
      <c r="E33" s="33">
        <f t="shared" si="0"/>
        <v>24194.440661504985</v>
      </c>
      <c r="F33">
        <f t="shared" si="1"/>
        <v>24194.5</v>
      </c>
      <c r="G33">
        <f t="shared" si="4"/>
        <v>-0.0167358949984191</v>
      </c>
      <c r="I33">
        <f t="shared" si="5"/>
        <v>-0.0167358949984191</v>
      </c>
      <c r="O33">
        <f t="shared" si="2"/>
        <v>-0.019291914421996</v>
      </c>
      <c r="Q33" s="2">
        <f t="shared" si="3"/>
        <v>40340.9356</v>
      </c>
    </row>
    <row r="34" spans="1:17" ht="12.75">
      <c r="A34" s="37" t="s">
        <v>52</v>
      </c>
      <c r="B34" s="38" t="s">
        <v>47</v>
      </c>
      <c r="C34" s="37">
        <v>55374.5253</v>
      </c>
      <c r="D34" s="37" t="s">
        <v>54</v>
      </c>
      <c r="E34" s="33">
        <f t="shared" si="0"/>
        <v>24247.94243647674</v>
      </c>
      <c r="F34">
        <f t="shared" si="1"/>
        <v>24248</v>
      </c>
      <c r="G34">
        <f t="shared" si="4"/>
        <v>-0.016235279996180907</v>
      </c>
      <c r="I34">
        <f t="shared" si="5"/>
        <v>-0.016235279996180907</v>
      </c>
      <c r="O34">
        <f t="shared" si="2"/>
        <v>-0.019386150826777172</v>
      </c>
      <c r="Q34" s="2">
        <f t="shared" si="3"/>
        <v>40356.0253</v>
      </c>
    </row>
    <row r="35" spans="1:17" ht="12.75">
      <c r="A35" s="39" t="s">
        <v>55</v>
      </c>
      <c r="B35" s="40" t="s">
        <v>51</v>
      </c>
      <c r="C35" s="39">
        <v>56440.4917</v>
      </c>
      <c r="D35" s="39">
        <v>0.0014</v>
      </c>
      <c r="E35" s="33">
        <f t="shared" si="0"/>
        <v>28027.4141595883</v>
      </c>
      <c r="F35">
        <f t="shared" si="1"/>
        <v>28027.5</v>
      </c>
      <c r="G35">
        <f t="shared" si="4"/>
        <v>-0.024210524999944028</v>
      </c>
      <c r="I35">
        <f t="shared" si="5"/>
        <v>-0.024210524999944028</v>
      </c>
      <c r="O35">
        <f t="shared" si="2"/>
        <v>-0.02604346843183228</v>
      </c>
      <c r="Q35" s="2">
        <f t="shared" si="3"/>
        <v>41421.9917</v>
      </c>
    </row>
    <row r="36" spans="1:17" ht="12.75">
      <c r="A36" s="39" t="s">
        <v>55</v>
      </c>
      <c r="B36" s="40" t="s">
        <v>51</v>
      </c>
      <c r="C36" s="39">
        <v>56448.5272</v>
      </c>
      <c r="D36" s="39">
        <v>0.0028</v>
      </c>
      <c r="E36" s="33">
        <f t="shared" si="0"/>
        <v>28055.90468708622</v>
      </c>
      <c r="F36">
        <f t="shared" si="1"/>
        <v>28056</v>
      </c>
      <c r="G36">
        <f t="shared" si="4"/>
        <v>-0.02688215999660315</v>
      </c>
      <c r="I36">
        <f t="shared" si="5"/>
        <v>-0.02688215999660315</v>
      </c>
      <c r="O36">
        <f t="shared" si="2"/>
        <v>-0.02609366913344468</v>
      </c>
      <c r="Q36" s="2">
        <f t="shared" si="3"/>
        <v>41430.0272</v>
      </c>
    </row>
    <row r="37" spans="1:17" ht="12.75">
      <c r="A37" s="39" t="s">
        <v>55</v>
      </c>
      <c r="B37" s="40" t="s">
        <v>51</v>
      </c>
      <c r="C37" s="39">
        <v>56449.5107</v>
      </c>
      <c r="D37" s="39">
        <v>0.0021</v>
      </c>
      <c r="E37" s="33">
        <f t="shared" si="0"/>
        <v>28059.391767391648</v>
      </c>
      <c r="F37">
        <f t="shared" si="1"/>
        <v>28059.5</v>
      </c>
      <c r="G37">
        <f t="shared" si="4"/>
        <v>-0.030526044996804558</v>
      </c>
      <c r="I37">
        <f t="shared" si="5"/>
        <v>-0.030526044996804558</v>
      </c>
      <c r="O37">
        <f t="shared" si="2"/>
        <v>-0.026099834131888308</v>
      </c>
      <c r="Q37" s="2">
        <f t="shared" si="3"/>
        <v>41431.0107</v>
      </c>
    </row>
    <row r="38" spans="1:17" ht="12.75">
      <c r="A38" s="39" t="s">
        <v>55</v>
      </c>
      <c r="B38" s="40" t="s">
        <v>51</v>
      </c>
      <c r="C38" s="39">
        <v>56451.4894</v>
      </c>
      <c r="D38" s="39">
        <v>0.0019</v>
      </c>
      <c r="E38" s="33">
        <f t="shared" si="0"/>
        <v>28066.407411316748</v>
      </c>
      <c r="F38">
        <f t="shared" si="1"/>
        <v>28066.5</v>
      </c>
      <c r="G38">
        <f t="shared" si="4"/>
        <v>-0.02611381500173593</v>
      </c>
      <c r="I38">
        <f t="shared" si="5"/>
        <v>-0.02611381500173593</v>
      </c>
      <c r="O38">
        <f t="shared" si="2"/>
        <v>-0.026112164128775567</v>
      </c>
      <c r="Q38" s="2">
        <f t="shared" si="3"/>
        <v>41432.9894</v>
      </c>
    </row>
    <row r="39" spans="1:17" ht="12.75">
      <c r="A39" s="39" t="s">
        <v>55</v>
      </c>
      <c r="B39" s="40" t="s">
        <v>51</v>
      </c>
      <c r="C39" s="39">
        <v>56483.4955</v>
      </c>
      <c r="D39" s="39">
        <v>0.0018</v>
      </c>
      <c r="E39" s="33">
        <f t="shared" si="0"/>
        <v>28179.887676658203</v>
      </c>
      <c r="F39">
        <f t="shared" si="1"/>
        <v>28180</v>
      </c>
      <c r="G39">
        <f t="shared" si="4"/>
        <v>-0.031679799998528324</v>
      </c>
      <c r="I39">
        <f t="shared" si="5"/>
        <v>-0.031679799998528324</v>
      </c>
      <c r="O39">
        <f t="shared" si="2"/>
        <v>-0.026312086221161796</v>
      </c>
      <c r="Q39" s="2">
        <f t="shared" si="3"/>
        <v>41464.9955</v>
      </c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4"/>
  <sheetViews>
    <sheetView zoomScalePageLayoutView="0" workbookViewId="0" topLeftCell="A4">
      <selection activeCell="A27" sqref="A27:D27"/>
    </sheetView>
  </sheetViews>
  <sheetFormatPr defaultColWidth="9.140625" defaultRowHeight="12.75"/>
  <cols>
    <col min="1" max="1" width="19.7109375" style="10" customWidth="1"/>
    <col min="2" max="2" width="4.421875" style="16" customWidth="1"/>
    <col min="3" max="3" width="12.7109375" style="10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0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41" t="s">
        <v>57</v>
      </c>
      <c r="I1" s="42" t="s">
        <v>58</v>
      </c>
      <c r="J1" s="43" t="s">
        <v>59</v>
      </c>
    </row>
    <row r="2" spans="9:10" ht="12.75">
      <c r="I2" s="44" t="s">
        <v>60</v>
      </c>
      <c r="J2" s="45" t="s">
        <v>61</v>
      </c>
    </row>
    <row r="3" spans="1:10" ht="12.75">
      <c r="A3" s="46" t="s">
        <v>62</v>
      </c>
      <c r="I3" s="44" t="s">
        <v>63</v>
      </c>
      <c r="J3" s="45" t="s">
        <v>64</v>
      </c>
    </row>
    <row r="4" spans="9:10" ht="12.75">
      <c r="I4" s="44" t="s">
        <v>65</v>
      </c>
      <c r="J4" s="45" t="s">
        <v>64</v>
      </c>
    </row>
    <row r="5" spans="9:10" ht="13.5" thickBot="1">
      <c r="I5" s="47" t="s">
        <v>66</v>
      </c>
      <c r="J5" s="48" t="s">
        <v>67</v>
      </c>
    </row>
    <row r="10" ht="13.5" thickBot="1"/>
    <row r="11" spans="1:16" ht="12.75" customHeight="1" thickBot="1">
      <c r="A11" s="10" t="str">
        <f aca="true" t="shared" si="0" ref="A11:A27">P11</f>
        <v> AJ 199.1239 </v>
      </c>
      <c r="B11" s="3" t="str">
        <f aca="true" t="shared" si="1" ref="B11:B27">IF(H11=INT(H11),"I","II")</f>
        <v>I</v>
      </c>
      <c r="C11" s="10">
        <f aca="true" t="shared" si="2" ref="C11:C27">1*G11</f>
        <v>48535.6087</v>
      </c>
      <c r="D11" s="16" t="str">
        <f aca="true" t="shared" si="3" ref="D11:D27">VLOOKUP(F11,I$1:J$5,2,FALSE)</f>
        <v>vis</v>
      </c>
      <c r="E11" s="49">
        <f>VLOOKUP(C11,A!C$21:E$973,3,FALSE)</f>
        <v>0</v>
      </c>
      <c r="F11" s="3" t="s">
        <v>66</v>
      </c>
      <c r="G11" s="16" t="str">
        <f aca="true" t="shared" si="4" ref="G11:G27">MID(I11,3,LEN(I11)-3)</f>
        <v>48535.6087</v>
      </c>
      <c r="H11" s="10">
        <f aca="true" t="shared" si="5" ref="H11:H27">1*K11</f>
        <v>136898</v>
      </c>
      <c r="I11" s="50" t="s">
        <v>68</v>
      </c>
      <c r="J11" s="51" t="s">
        <v>69</v>
      </c>
      <c r="K11" s="50">
        <v>136898</v>
      </c>
      <c r="L11" s="50" t="s">
        <v>70</v>
      </c>
      <c r="M11" s="51" t="s">
        <v>71</v>
      </c>
      <c r="N11" s="51" t="s">
        <v>72</v>
      </c>
      <c r="O11" s="52" t="s">
        <v>73</v>
      </c>
      <c r="P11" s="52" t="s">
        <v>74</v>
      </c>
    </row>
    <row r="12" spans="1:16" ht="12.75" customHeight="1" thickBot="1">
      <c r="A12" s="10" t="str">
        <f t="shared" si="0"/>
        <v>IBVS 5280 </v>
      </c>
      <c r="B12" s="3" t="str">
        <f t="shared" si="1"/>
        <v>I</v>
      </c>
      <c r="C12" s="10">
        <f t="shared" si="2"/>
        <v>52051.5332</v>
      </c>
      <c r="D12" s="16" t="str">
        <f t="shared" si="3"/>
        <v>vis</v>
      </c>
      <c r="E12" s="49">
        <f>VLOOKUP(C12,A!C$21:E$973,3,FALSE)</f>
        <v>12466.000080626549</v>
      </c>
      <c r="F12" s="3" t="s">
        <v>66</v>
      </c>
      <c r="G12" s="16" t="str">
        <f t="shared" si="4"/>
        <v>52051.5332</v>
      </c>
      <c r="H12" s="10">
        <f t="shared" si="5"/>
        <v>162061</v>
      </c>
      <c r="I12" s="50" t="s">
        <v>75</v>
      </c>
      <c r="J12" s="51" t="s">
        <v>76</v>
      </c>
      <c r="K12" s="50">
        <v>162061</v>
      </c>
      <c r="L12" s="50" t="s">
        <v>77</v>
      </c>
      <c r="M12" s="51" t="s">
        <v>71</v>
      </c>
      <c r="N12" s="51" t="s">
        <v>72</v>
      </c>
      <c r="O12" s="52" t="s">
        <v>78</v>
      </c>
      <c r="P12" s="53" t="s">
        <v>79</v>
      </c>
    </row>
    <row r="13" spans="1:16" ht="12.75" customHeight="1" thickBot="1">
      <c r="A13" s="10" t="str">
        <f t="shared" si="0"/>
        <v>IBVS 5280 </v>
      </c>
      <c r="B13" s="3" t="str">
        <f t="shared" si="1"/>
        <v>I</v>
      </c>
      <c r="C13" s="10">
        <f t="shared" si="2"/>
        <v>52055.4823</v>
      </c>
      <c r="D13" s="16" t="str">
        <f t="shared" si="3"/>
        <v>vis</v>
      </c>
      <c r="E13" s="49">
        <f>VLOOKUP(C13,A!C$21:E$973,3,FALSE)</f>
        <v>12480.00194014272</v>
      </c>
      <c r="F13" s="3" t="s">
        <v>66</v>
      </c>
      <c r="G13" s="16" t="str">
        <f t="shared" si="4"/>
        <v>52055.4823</v>
      </c>
      <c r="H13" s="10">
        <f t="shared" si="5"/>
        <v>162089</v>
      </c>
      <c r="I13" s="50" t="s">
        <v>80</v>
      </c>
      <c r="J13" s="51" t="s">
        <v>81</v>
      </c>
      <c r="K13" s="50">
        <v>162089</v>
      </c>
      <c r="L13" s="50" t="s">
        <v>82</v>
      </c>
      <c r="M13" s="51" t="s">
        <v>71</v>
      </c>
      <c r="N13" s="51" t="s">
        <v>72</v>
      </c>
      <c r="O13" s="52" t="s">
        <v>78</v>
      </c>
      <c r="P13" s="53" t="s">
        <v>79</v>
      </c>
    </row>
    <row r="14" spans="1:16" ht="12.75" customHeight="1" thickBot="1">
      <c r="A14" s="10" t="str">
        <f t="shared" si="0"/>
        <v>IBVS 5280 </v>
      </c>
      <c r="B14" s="3" t="str">
        <f t="shared" si="1"/>
        <v>II</v>
      </c>
      <c r="C14" s="10">
        <f t="shared" si="2"/>
        <v>52061.405</v>
      </c>
      <c r="D14" s="16" t="str">
        <f t="shared" si="3"/>
        <v>vis</v>
      </c>
      <c r="E14" s="49">
        <f>VLOOKUP(C14,A!C$21:E$973,3,FALSE)</f>
        <v>12501.00136111364</v>
      </c>
      <c r="F14" s="3" t="s">
        <v>66</v>
      </c>
      <c r="G14" s="16" t="str">
        <f t="shared" si="4"/>
        <v>52061.4050</v>
      </c>
      <c r="H14" s="10">
        <f t="shared" si="5"/>
        <v>162131.5</v>
      </c>
      <c r="I14" s="50" t="s">
        <v>83</v>
      </c>
      <c r="J14" s="51" t="s">
        <v>84</v>
      </c>
      <c r="K14" s="50">
        <v>162131.5</v>
      </c>
      <c r="L14" s="50" t="s">
        <v>85</v>
      </c>
      <c r="M14" s="51" t="s">
        <v>71</v>
      </c>
      <c r="N14" s="51" t="s">
        <v>72</v>
      </c>
      <c r="O14" s="52" t="s">
        <v>78</v>
      </c>
      <c r="P14" s="53" t="s">
        <v>79</v>
      </c>
    </row>
    <row r="15" spans="1:16" ht="12.75" customHeight="1" thickBot="1">
      <c r="A15" s="10" t="str">
        <f t="shared" si="0"/>
        <v>IBVS 5280 </v>
      </c>
      <c r="B15" s="3" t="str">
        <f t="shared" si="1"/>
        <v>I</v>
      </c>
      <c r="C15" s="10">
        <f t="shared" si="2"/>
        <v>52066.4812</v>
      </c>
      <c r="D15" s="16" t="str">
        <f t="shared" si="3"/>
        <v>vis</v>
      </c>
      <c r="E15" s="49">
        <f>VLOOKUP(C15,A!C$21:E$973,3,FALSE)</f>
        <v>12518.999446570058</v>
      </c>
      <c r="F15" s="3" t="s">
        <v>66</v>
      </c>
      <c r="G15" s="16" t="str">
        <f t="shared" si="4"/>
        <v>52066.4812</v>
      </c>
      <c r="H15" s="10">
        <f t="shared" si="5"/>
        <v>162168</v>
      </c>
      <c r="I15" s="50" t="s">
        <v>86</v>
      </c>
      <c r="J15" s="51" t="s">
        <v>87</v>
      </c>
      <c r="K15" s="50">
        <v>162168</v>
      </c>
      <c r="L15" s="50" t="s">
        <v>88</v>
      </c>
      <c r="M15" s="51" t="s">
        <v>71</v>
      </c>
      <c r="N15" s="51" t="s">
        <v>72</v>
      </c>
      <c r="O15" s="52" t="s">
        <v>78</v>
      </c>
      <c r="P15" s="53" t="s">
        <v>79</v>
      </c>
    </row>
    <row r="16" spans="1:16" ht="12.75" customHeight="1" thickBot="1">
      <c r="A16" s="10" t="str">
        <f t="shared" si="0"/>
        <v>IBVS 5280 </v>
      </c>
      <c r="B16" s="3" t="str">
        <f t="shared" si="1"/>
        <v>II</v>
      </c>
      <c r="C16" s="10">
        <f t="shared" si="2"/>
        <v>52076.3518</v>
      </c>
      <c r="D16" s="16" t="str">
        <f t="shared" si="3"/>
        <v>vis</v>
      </c>
      <c r="E16" s="49">
        <f>VLOOKUP(C16,A!C$21:E$973,3,FALSE)</f>
        <v>12553.99647235823</v>
      </c>
      <c r="F16" s="3" t="s">
        <v>66</v>
      </c>
      <c r="G16" s="16" t="str">
        <f t="shared" si="4"/>
        <v>52076.3518</v>
      </c>
      <c r="H16" s="10">
        <f t="shared" si="5"/>
        <v>162238.5</v>
      </c>
      <c r="I16" s="50" t="s">
        <v>89</v>
      </c>
      <c r="J16" s="51" t="s">
        <v>90</v>
      </c>
      <c r="K16" s="50">
        <v>162238.5</v>
      </c>
      <c r="L16" s="50" t="s">
        <v>91</v>
      </c>
      <c r="M16" s="51" t="s">
        <v>71</v>
      </c>
      <c r="N16" s="51" t="s">
        <v>72</v>
      </c>
      <c r="O16" s="52" t="s">
        <v>78</v>
      </c>
      <c r="P16" s="53" t="s">
        <v>79</v>
      </c>
    </row>
    <row r="17" spans="1:16" ht="12.75" customHeight="1" thickBot="1">
      <c r="A17" s="10" t="str">
        <f t="shared" si="0"/>
        <v>IBVS 5280 </v>
      </c>
      <c r="B17" s="3" t="str">
        <f t="shared" si="1"/>
        <v>II</v>
      </c>
      <c r="C17" s="10">
        <f t="shared" si="2"/>
        <v>52124.5818</v>
      </c>
      <c r="D17" s="16" t="str">
        <f t="shared" si="3"/>
        <v>vis</v>
      </c>
      <c r="E17" s="49">
        <f>VLOOKUP(C17,A!C$21:E$973,3,FALSE)</f>
        <v>12724.999912246847</v>
      </c>
      <c r="F17" s="3" t="s">
        <v>66</v>
      </c>
      <c r="G17" s="16" t="str">
        <f t="shared" si="4"/>
        <v>52124.5818</v>
      </c>
      <c r="H17" s="10">
        <f t="shared" si="5"/>
        <v>162583.5</v>
      </c>
      <c r="I17" s="50" t="s">
        <v>92</v>
      </c>
      <c r="J17" s="51" t="s">
        <v>93</v>
      </c>
      <c r="K17" s="50">
        <v>162583.5</v>
      </c>
      <c r="L17" s="50" t="s">
        <v>94</v>
      </c>
      <c r="M17" s="51" t="s">
        <v>71</v>
      </c>
      <c r="N17" s="51" t="s">
        <v>72</v>
      </c>
      <c r="O17" s="52" t="s">
        <v>78</v>
      </c>
      <c r="P17" s="53" t="s">
        <v>79</v>
      </c>
    </row>
    <row r="18" spans="1:16" ht="12.75" customHeight="1" thickBot="1">
      <c r="A18" s="10" t="str">
        <f t="shared" si="0"/>
        <v>BAVM 178 </v>
      </c>
      <c r="B18" s="3" t="str">
        <f t="shared" si="1"/>
        <v>I</v>
      </c>
      <c r="C18" s="10">
        <f t="shared" si="2"/>
        <v>53569.473</v>
      </c>
      <c r="D18" s="16" t="str">
        <f t="shared" si="3"/>
        <v>vis</v>
      </c>
      <c r="E18" s="49">
        <f>VLOOKUP(C18,A!C$21:E$973,3,FALSE)</f>
        <v>17847.980742949145</v>
      </c>
      <c r="F18" s="3" t="s">
        <v>66</v>
      </c>
      <c r="G18" s="16" t="str">
        <f t="shared" si="4"/>
        <v>53569.4730</v>
      </c>
      <c r="H18" s="10">
        <f t="shared" si="5"/>
        <v>172924</v>
      </c>
      <c r="I18" s="50" t="s">
        <v>95</v>
      </c>
      <c r="J18" s="51" t="s">
        <v>96</v>
      </c>
      <c r="K18" s="50">
        <v>172924</v>
      </c>
      <c r="L18" s="50" t="s">
        <v>97</v>
      </c>
      <c r="M18" s="51" t="s">
        <v>98</v>
      </c>
      <c r="N18" s="51" t="s">
        <v>99</v>
      </c>
      <c r="O18" s="52" t="s">
        <v>100</v>
      </c>
      <c r="P18" s="53" t="s">
        <v>101</v>
      </c>
    </row>
    <row r="19" spans="1:16" ht="12.75" customHeight="1" thickBot="1">
      <c r="A19" s="10" t="str">
        <f t="shared" si="0"/>
        <v>IBVS 5945 </v>
      </c>
      <c r="B19" s="3" t="str">
        <f t="shared" si="1"/>
        <v>I</v>
      </c>
      <c r="C19" s="10">
        <f t="shared" si="2"/>
        <v>55340.8183</v>
      </c>
      <c r="D19" s="16" t="str">
        <f t="shared" si="3"/>
        <v>vis</v>
      </c>
      <c r="E19" s="49">
        <f>VLOOKUP(C19,A!C$21:E$973,3,FALSE)</f>
        <v>24128.431490005136</v>
      </c>
      <c r="F19" s="3" t="s">
        <v>66</v>
      </c>
      <c r="G19" s="16" t="str">
        <f t="shared" si="4"/>
        <v>55340.8183</v>
      </c>
      <c r="H19" s="10">
        <f t="shared" si="5"/>
        <v>185601</v>
      </c>
      <c r="I19" s="50" t="s">
        <v>107</v>
      </c>
      <c r="J19" s="51" t="s">
        <v>108</v>
      </c>
      <c r="K19" s="50">
        <v>185601</v>
      </c>
      <c r="L19" s="50" t="s">
        <v>109</v>
      </c>
      <c r="M19" s="51" t="s">
        <v>98</v>
      </c>
      <c r="N19" s="51" t="s">
        <v>66</v>
      </c>
      <c r="O19" s="52" t="s">
        <v>105</v>
      </c>
      <c r="P19" s="53" t="s">
        <v>110</v>
      </c>
    </row>
    <row r="20" spans="1:16" ht="12.75" customHeight="1" thickBot="1">
      <c r="A20" s="10" t="str">
        <f t="shared" si="0"/>
        <v>BAVM 214 </v>
      </c>
      <c r="B20" s="3" t="str">
        <f t="shared" si="1"/>
        <v>I</v>
      </c>
      <c r="C20" s="10">
        <f t="shared" si="2"/>
        <v>55359.4356</v>
      </c>
      <c r="D20" s="16" t="str">
        <f t="shared" si="3"/>
        <v>vis</v>
      </c>
      <c r="E20" s="49">
        <f>VLOOKUP(C20,A!C$21:E$973,3,FALSE)</f>
        <v>24194.440661504985</v>
      </c>
      <c r="F20" s="3" t="s">
        <v>66</v>
      </c>
      <c r="G20" s="16" t="str">
        <f t="shared" si="4"/>
        <v>55359.4356</v>
      </c>
      <c r="H20" s="10">
        <f t="shared" si="5"/>
        <v>185734</v>
      </c>
      <c r="I20" s="50" t="s">
        <v>111</v>
      </c>
      <c r="J20" s="51" t="s">
        <v>112</v>
      </c>
      <c r="K20" s="50">
        <v>185734</v>
      </c>
      <c r="L20" s="50" t="s">
        <v>113</v>
      </c>
      <c r="M20" s="51" t="s">
        <v>98</v>
      </c>
      <c r="N20" s="51" t="s">
        <v>114</v>
      </c>
      <c r="O20" s="52" t="s">
        <v>115</v>
      </c>
      <c r="P20" s="53" t="s">
        <v>116</v>
      </c>
    </row>
    <row r="21" spans="1:16" ht="12.75" customHeight="1" thickBot="1">
      <c r="A21" s="10" t="str">
        <f t="shared" si="0"/>
        <v>BAVM 214 </v>
      </c>
      <c r="B21" s="3" t="str">
        <f t="shared" si="1"/>
        <v>I</v>
      </c>
      <c r="C21" s="10">
        <f t="shared" si="2"/>
        <v>55374.5253</v>
      </c>
      <c r="D21" s="16" t="str">
        <f t="shared" si="3"/>
        <v>vis</v>
      </c>
      <c r="E21" s="49">
        <f>VLOOKUP(C21,A!C$21:E$973,3,FALSE)</f>
        <v>24247.94243647674</v>
      </c>
      <c r="F21" s="3" t="s">
        <v>66</v>
      </c>
      <c r="G21" s="16" t="str">
        <f t="shared" si="4"/>
        <v>55374.5253</v>
      </c>
      <c r="H21" s="10">
        <f t="shared" si="5"/>
        <v>185842</v>
      </c>
      <c r="I21" s="50" t="s">
        <v>117</v>
      </c>
      <c r="J21" s="51" t="s">
        <v>118</v>
      </c>
      <c r="K21" s="50" t="s">
        <v>119</v>
      </c>
      <c r="L21" s="50" t="s">
        <v>120</v>
      </c>
      <c r="M21" s="51" t="s">
        <v>98</v>
      </c>
      <c r="N21" s="51" t="s">
        <v>114</v>
      </c>
      <c r="O21" s="52" t="s">
        <v>115</v>
      </c>
      <c r="P21" s="53" t="s">
        <v>116</v>
      </c>
    </row>
    <row r="22" spans="1:16" ht="12.75" customHeight="1" thickBot="1">
      <c r="A22" s="10" t="str">
        <f t="shared" si="0"/>
        <v>BAVM 232 </v>
      </c>
      <c r="B22" s="3" t="str">
        <f t="shared" si="1"/>
        <v>I</v>
      </c>
      <c r="C22" s="10">
        <f t="shared" si="2"/>
        <v>56440.4917</v>
      </c>
      <c r="D22" s="16" t="str">
        <f t="shared" si="3"/>
        <v>vis</v>
      </c>
      <c r="E22" s="49">
        <f>VLOOKUP(C22,A!C$21:E$973,3,FALSE)</f>
        <v>28027.4141595883</v>
      </c>
      <c r="F22" s="3" t="s">
        <v>66</v>
      </c>
      <c r="G22" s="16" t="str">
        <f t="shared" si="4"/>
        <v>56440.4917</v>
      </c>
      <c r="H22" s="10">
        <f t="shared" si="5"/>
        <v>193471</v>
      </c>
      <c r="I22" s="50" t="s">
        <v>121</v>
      </c>
      <c r="J22" s="51" t="s">
        <v>122</v>
      </c>
      <c r="K22" s="50" t="s">
        <v>123</v>
      </c>
      <c r="L22" s="50" t="s">
        <v>124</v>
      </c>
      <c r="M22" s="51" t="s">
        <v>98</v>
      </c>
      <c r="N22" s="51" t="s">
        <v>99</v>
      </c>
      <c r="O22" s="52" t="s">
        <v>125</v>
      </c>
      <c r="P22" s="53" t="s">
        <v>126</v>
      </c>
    </row>
    <row r="23" spans="1:16" ht="12.75" customHeight="1" thickBot="1">
      <c r="A23" s="10" t="str">
        <f t="shared" si="0"/>
        <v>BAVM 232 </v>
      </c>
      <c r="B23" s="3" t="str">
        <f t="shared" si="1"/>
        <v>I</v>
      </c>
      <c r="C23" s="10">
        <f t="shared" si="2"/>
        <v>56448.5272</v>
      </c>
      <c r="D23" s="16" t="str">
        <f t="shared" si="3"/>
        <v>vis</v>
      </c>
      <c r="E23" s="49">
        <f>VLOOKUP(C23,A!C$21:E$973,3,FALSE)</f>
        <v>28055.90468708622</v>
      </c>
      <c r="F23" s="3" t="s">
        <v>66</v>
      </c>
      <c r="G23" s="16" t="str">
        <f t="shared" si="4"/>
        <v>56448.5272</v>
      </c>
      <c r="H23" s="10">
        <f t="shared" si="5"/>
        <v>193528</v>
      </c>
      <c r="I23" s="50" t="s">
        <v>127</v>
      </c>
      <c r="J23" s="51" t="s">
        <v>128</v>
      </c>
      <c r="K23" s="50" t="s">
        <v>129</v>
      </c>
      <c r="L23" s="50" t="s">
        <v>130</v>
      </c>
      <c r="M23" s="51" t="s">
        <v>98</v>
      </c>
      <c r="N23" s="51" t="s">
        <v>99</v>
      </c>
      <c r="O23" s="52" t="s">
        <v>125</v>
      </c>
      <c r="P23" s="53" t="s">
        <v>126</v>
      </c>
    </row>
    <row r="24" spans="1:16" ht="12.75" customHeight="1" thickBot="1">
      <c r="A24" s="10" t="str">
        <f t="shared" si="0"/>
        <v>BAVM 232 </v>
      </c>
      <c r="B24" s="3" t="str">
        <f t="shared" si="1"/>
        <v>I</v>
      </c>
      <c r="C24" s="10">
        <f t="shared" si="2"/>
        <v>56449.5107</v>
      </c>
      <c r="D24" s="16" t="str">
        <f t="shared" si="3"/>
        <v>vis</v>
      </c>
      <c r="E24" s="49">
        <f>VLOOKUP(C24,A!C$21:E$973,3,FALSE)</f>
        <v>28059.391767391648</v>
      </c>
      <c r="F24" s="3" t="s">
        <v>66</v>
      </c>
      <c r="G24" s="16" t="str">
        <f t="shared" si="4"/>
        <v>56449.5107</v>
      </c>
      <c r="H24" s="10">
        <f t="shared" si="5"/>
        <v>193535</v>
      </c>
      <c r="I24" s="50" t="s">
        <v>131</v>
      </c>
      <c r="J24" s="51" t="s">
        <v>132</v>
      </c>
      <c r="K24" s="50" t="s">
        <v>133</v>
      </c>
      <c r="L24" s="50" t="s">
        <v>134</v>
      </c>
      <c r="M24" s="51" t="s">
        <v>98</v>
      </c>
      <c r="N24" s="51" t="s">
        <v>99</v>
      </c>
      <c r="O24" s="52" t="s">
        <v>125</v>
      </c>
      <c r="P24" s="53" t="s">
        <v>126</v>
      </c>
    </row>
    <row r="25" spans="1:16" ht="12.75" customHeight="1" thickBot="1">
      <c r="A25" s="10" t="str">
        <f t="shared" si="0"/>
        <v>BAVM 232 </v>
      </c>
      <c r="B25" s="3" t="str">
        <f t="shared" si="1"/>
        <v>II</v>
      </c>
      <c r="C25" s="10">
        <f t="shared" si="2"/>
        <v>56451.4894</v>
      </c>
      <c r="D25" s="16" t="str">
        <f t="shared" si="3"/>
        <v>vis</v>
      </c>
      <c r="E25" s="49">
        <f>VLOOKUP(C25,A!C$21:E$973,3,FALSE)</f>
        <v>28066.407411316748</v>
      </c>
      <c r="F25" s="3" t="s">
        <v>66</v>
      </c>
      <c r="G25" s="16" t="str">
        <f t="shared" si="4"/>
        <v>56451.4894</v>
      </c>
      <c r="H25" s="10">
        <f t="shared" si="5"/>
        <v>193549.5</v>
      </c>
      <c r="I25" s="50" t="s">
        <v>135</v>
      </c>
      <c r="J25" s="51" t="s">
        <v>136</v>
      </c>
      <c r="K25" s="50" t="s">
        <v>137</v>
      </c>
      <c r="L25" s="50" t="s">
        <v>138</v>
      </c>
      <c r="M25" s="51" t="s">
        <v>98</v>
      </c>
      <c r="N25" s="51" t="s">
        <v>99</v>
      </c>
      <c r="O25" s="52" t="s">
        <v>125</v>
      </c>
      <c r="P25" s="53" t="s">
        <v>126</v>
      </c>
    </row>
    <row r="26" spans="1:16" ht="12.75" customHeight="1" thickBot="1">
      <c r="A26" s="10" t="str">
        <f t="shared" si="0"/>
        <v>BAVM 232 </v>
      </c>
      <c r="B26" s="3" t="str">
        <f t="shared" si="1"/>
        <v>II</v>
      </c>
      <c r="C26" s="10">
        <f t="shared" si="2"/>
        <v>56483.4955</v>
      </c>
      <c r="D26" s="16" t="str">
        <f t="shared" si="3"/>
        <v>vis</v>
      </c>
      <c r="E26" s="49">
        <f>VLOOKUP(C26,A!C$21:E$973,3,FALSE)</f>
        <v>28179.887676658203</v>
      </c>
      <c r="F26" s="3" t="s">
        <v>66</v>
      </c>
      <c r="G26" s="16" t="str">
        <f t="shared" si="4"/>
        <v>56483.4955</v>
      </c>
      <c r="H26" s="10">
        <f t="shared" si="5"/>
        <v>193778.5</v>
      </c>
      <c r="I26" s="50" t="s">
        <v>139</v>
      </c>
      <c r="J26" s="51" t="s">
        <v>140</v>
      </c>
      <c r="K26" s="50" t="s">
        <v>141</v>
      </c>
      <c r="L26" s="50" t="s">
        <v>142</v>
      </c>
      <c r="M26" s="51" t="s">
        <v>98</v>
      </c>
      <c r="N26" s="51" t="s">
        <v>99</v>
      </c>
      <c r="O26" s="52" t="s">
        <v>125</v>
      </c>
      <c r="P26" s="53" t="s">
        <v>126</v>
      </c>
    </row>
    <row r="27" spans="1:16" ht="12.75" customHeight="1" thickBot="1">
      <c r="A27" s="10" t="str">
        <f t="shared" si="0"/>
        <v>IBVS 5837 </v>
      </c>
      <c r="B27" s="3" t="str">
        <f t="shared" si="1"/>
        <v>II</v>
      </c>
      <c r="C27" s="10">
        <f t="shared" si="2"/>
        <v>54296.4322</v>
      </c>
      <c r="D27" s="16" t="str">
        <f t="shared" si="3"/>
        <v>vis</v>
      </c>
      <c r="E27" s="49">
        <f>VLOOKUP(C27,A!C$21:E$973,3,FALSE)</f>
        <v>20425.474499089887</v>
      </c>
      <c r="F27" s="3" t="s">
        <v>66</v>
      </c>
      <c r="G27" s="16" t="str">
        <f t="shared" si="4"/>
        <v>54296.4322</v>
      </c>
      <c r="H27" s="10">
        <f t="shared" si="5"/>
        <v>178126.5</v>
      </c>
      <c r="I27" s="50" t="s">
        <v>102</v>
      </c>
      <c r="J27" s="51" t="s">
        <v>103</v>
      </c>
      <c r="K27" s="50">
        <v>178126.5</v>
      </c>
      <c r="L27" s="50" t="s">
        <v>104</v>
      </c>
      <c r="M27" s="51" t="s">
        <v>98</v>
      </c>
      <c r="N27" s="51" t="s">
        <v>66</v>
      </c>
      <c r="O27" s="52" t="s">
        <v>105</v>
      </c>
      <c r="P27" s="53" t="s">
        <v>106</v>
      </c>
    </row>
    <row r="28" spans="2:6" ht="12.75">
      <c r="B28" s="3"/>
      <c r="E28" s="49"/>
      <c r="F28" s="3"/>
    </row>
    <row r="29" spans="2:6" ht="12.75">
      <c r="B29" s="3"/>
      <c r="E29" s="49"/>
      <c r="F29" s="3"/>
    </row>
    <row r="30" spans="2:6" ht="12.75">
      <c r="B30" s="3"/>
      <c r="E30" s="49"/>
      <c r="F30" s="3"/>
    </row>
    <row r="31" spans="2:6" ht="12.75">
      <c r="B31" s="3"/>
      <c r="E31" s="49"/>
      <c r="F31" s="3"/>
    </row>
    <row r="32" spans="2:6" ht="12.75">
      <c r="B32" s="3"/>
      <c r="E32" s="49"/>
      <c r="F32" s="3"/>
    </row>
    <row r="33" spans="2:6" ht="12.75">
      <c r="B33" s="3"/>
      <c r="E33" s="49"/>
      <c r="F33" s="3"/>
    </row>
    <row r="34" spans="2:6" ht="12.75">
      <c r="B34" s="3"/>
      <c r="E34" s="49"/>
      <c r="F34" s="3"/>
    </row>
    <row r="35" spans="2:6" ht="12.75">
      <c r="B35" s="3"/>
      <c r="E35" s="49"/>
      <c r="F35" s="3"/>
    </row>
    <row r="36" spans="2:6" ht="12.75">
      <c r="B36" s="3"/>
      <c r="E36" s="49"/>
      <c r="F36" s="3"/>
    </row>
    <row r="37" spans="2:6" ht="12.75">
      <c r="B37" s="3"/>
      <c r="E37" s="49"/>
      <c r="F37" s="3"/>
    </row>
    <row r="38" spans="2:6" ht="12.75">
      <c r="B38" s="3"/>
      <c r="E38" s="49"/>
      <c r="F38" s="3"/>
    </row>
    <row r="39" spans="2:6" ht="12.75">
      <c r="B39" s="3"/>
      <c r="E39" s="49"/>
      <c r="F39" s="3"/>
    </row>
    <row r="40" spans="2:6" ht="12.75">
      <c r="B40" s="3"/>
      <c r="E40" s="49"/>
      <c r="F40" s="3"/>
    </row>
    <row r="41" spans="2:6" ht="12.75">
      <c r="B41" s="3"/>
      <c r="E41" s="49"/>
      <c r="F41" s="3"/>
    </row>
    <row r="42" spans="2:6" ht="12.75">
      <c r="B42" s="3"/>
      <c r="E42" s="49"/>
      <c r="F42" s="3"/>
    </row>
    <row r="43" spans="2:6" ht="12.75">
      <c r="B43" s="3"/>
      <c r="E43" s="49"/>
      <c r="F43" s="3"/>
    </row>
    <row r="44" spans="2:6" ht="12.75">
      <c r="B44" s="3"/>
      <c r="E44" s="49"/>
      <c r="F44" s="3"/>
    </row>
    <row r="45" spans="2:6" ht="12.75">
      <c r="B45" s="3"/>
      <c r="E45" s="49"/>
      <c r="F45" s="3"/>
    </row>
    <row r="46" spans="2:6" ht="12.75">
      <c r="B46" s="3"/>
      <c r="E46" s="49"/>
      <c r="F46" s="3"/>
    </row>
    <row r="47" spans="2:6" ht="12.75">
      <c r="B47" s="3"/>
      <c r="E47" s="49"/>
      <c r="F47" s="3"/>
    </row>
    <row r="48" spans="2:6" ht="12.75">
      <c r="B48" s="3"/>
      <c r="E48" s="49"/>
      <c r="F48" s="3"/>
    </row>
    <row r="49" spans="2:6" ht="12.75">
      <c r="B49" s="3"/>
      <c r="E49" s="49"/>
      <c r="F49" s="3"/>
    </row>
    <row r="50" spans="2:6" ht="12.75">
      <c r="B50" s="3"/>
      <c r="E50" s="49"/>
      <c r="F50" s="3"/>
    </row>
    <row r="51" spans="2:6" ht="12.75">
      <c r="B51" s="3"/>
      <c r="E51" s="49"/>
      <c r="F51" s="3"/>
    </row>
    <row r="52" spans="2:6" ht="12.75">
      <c r="B52" s="3"/>
      <c r="E52" s="49"/>
      <c r="F52" s="3"/>
    </row>
    <row r="53" spans="2:6" ht="12.75">
      <c r="B53" s="3"/>
      <c r="E53" s="49"/>
      <c r="F53" s="3"/>
    </row>
    <row r="54" spans="2:6" ht="12.75">
      <c r="B54" s="3"/>
      <c r="E54" s="49"/>
      <c r="F54" s="3"/>
    </row>
    <row r="55" spans="2:6" ht="12.75">
      <c r="B55" s="3"/>
      <c r="E55" s="49"/>
      <c r="F55" s="3"/>
    </row>
    <row r="56" spans="2:6" ht="12.75">
      <c r="B56" s="3"/>
      <c r="E56" s="49"/>
      <c r="F56" s="3"/>
    </row>
    <row r="57" spans="2:6" ht="12.75">
      <c r="B57" s="3"/>
      <c r="E57" s="49"/>
      <c r="F57" s="3"/>
    </row>
    <row r="58" spans="2:6" ht="12.75">
      <c r="B58" s="3"/>
      <c r="E58" s="49"/>
      <c r="F58" s="3"/>
    </row>
    <row r="59" spans="2:6" ht="12.75">
      <c r="B59" s="3"/>
      <c r="E59" s="49"/>
      <c r="F59" s="3"/>
    </row>
    <row r="60" spans="2:6" ht="12.75">
      <c r="B60" s="3"/>
      <c r="E60" s="49"/>
      <c r="F60" s="3"/>
    </row>
    <row r="61" spans="2:6" ht="12.75">
      <c r="B61" s="3"/>
      <c r="E61" s="49"/>
      <c r="F61" s="3"/>
    </row>
    <row r="62" spans="2:6" ht="12.75">
      <c r="B62" s="3"/>
      <c r="E62" s="49"/>
      <c r="F62" s="3"/>
    </row>
    <row r="63" spans="2:6" ht="12.75">
      <c r="B63" s="3"/>
      <c r="E63" s="49"/>
      <c r="F63" s="3"/>
    </row>
    <row r="64" spans="2:6" ht="12.75">
      <c r="B64" s="3"/>
      <c r="E64" s="49"/>
      <c r="F64" s="3"/>
    </row>
    <row r="65" spans="2:6" ht="12.75">
      <c r="B65" s="3"/>
      <c r="E65" s="49"/>
      <c r="F65" s="3"/>
    </row>
    <row r="66" spans="2:6" ht="12.75">
      <c r="B66" s="3"/>
      <c r="E66" s="49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  <row r="851" spans="2:6" ht="12.75">
      <c r="B851" s="3"/>
      <c r="F851" s="3"/>
    </row>
    <row r="852" spans="2:6" ht="12.75">
      <c r="B852" s="3"/>
      <c r="F852" s="3"/>
    </row>
    <row r="853" spans="2:6" ht="12.75">
      <c r="B853" s="3"/>
      <c r="F853" s="3"/>
    </row>
    <row r="854" spans="2:6" ht="12.75">
      <c r="B854" s="3"/>
      <c r="F854" s="3"/>
    </row>
  </sheetData>
  <sheetProtection/>
  <hyperlinks>
    <hyperlink ref="P12" r:id="rId1" display="http://www.konkoly.hu/cgi-bin/IBVS?5280"/>
    <hyperlink ref="P13" r:id="rId2" display="http://www.konkoly.hu/cgi-bin/IBVS?5280"/>
    <hyperlink ref="P14" r:id="rId3" display="http://www.konkoly.hu/cgi-bin/IBVS?5280"/>
    <hyperlink ref="P15" r:id="rId4" display="http://www.konkoly.hu/cgi-bin/IBVS?5280"/>
    <hyperlink ref="P16" r:id="rId5" display="http://www.konkoly.hu/cgi-bin/IBVS?5280"/>
    <hyperlink ref="P17" r:id="rId6" display="http://www.konkoly.hu/cgi-bin/IBVS?5280"/>
    <hyperlink ref="P18" r:id="rId7" display="http://www.bav-astro.de/sfs/BAVM_link.php?BAVMnr=178"/>
    <hyperlink ref="P27" r:id="rId8" display="http://www.konkoly.hu/cgi-bin/IBVS?5837"/>
    <hyperlink ref="P19" r:id="rId9" display="http://www.konkoly.hu/cgi-bin/IBVS?5945"/>
    <hyperlink ref="P20" r:id="rId10" display="http://www.bav-astro.de/sfs/BAVM_link.php?BAVMnr=214"/>
    <hyperlink ref="P21" r:id="rId11" display="http://www.bav-astro.de/sfs/BAVM_link.php?BAVMnr=214"/>
    <hyperlink ref="P22" r:id="rId12" display="http://www.bav-astro.de/sfs/BAVM_link.php?BAVMnr=232"/>
    <hyperlink ref="P23" r:id="rId13" display="http://www.bav-astro.de/sfs/BAVM_link.php?BAVMnr=232"/>
    <hyperlink ref="P24" r:id="rId14" display="http://www.bav-astro.de/sfs/BAVM_link.php?BAVMnr=232"/>
    <hyperlink ref="P25" r:id="rId15" display="http://www.bav-astro.de/sfs/BAVM_link.php?BAVMnr=232"/>
    <hyperlink ref="P26" r:id="rId16" display="http://www.bav-astro.de/sfs/BAVM_link.php?BAVMnr=23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