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15" windowWidth="8490" windowHeight="1365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<sst xmlns="http://schemas.openxmlformats.org/spreadsheetml/2006/main" count="604" uniqueCount="295">
  <si>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</si>
  <si>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</si>
  <si>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</si>
  <si>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</si>
  <si>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</si>
  <si>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</si>
  <si>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</si>
  <si>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</si>
  <si>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</si>
  <si>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</si>
  <si>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</si>
  <si>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</si>
  <si>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</si>
  <si>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</si>
  <si>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</si>
  <si>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</si>
  <si>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</si>
  <si>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</si>
  <si>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</si>
  <si>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</si>
  <si>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</si>
  <si>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</si>
  <si>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</si>
  <si>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</si>
  <si>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</si>
  <si>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</si>
  <si>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</si>
  <si>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</si>
  <si>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</si>
  <si>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Bull.84</t>
  </si>
  <si>
    <t>B</t>
  </si>
  <si>
    <t>BBSAG Bull.88</t>
  </si>
  <si>
    <t>BBSAG Bull.91</t>
  </si>
  <si>
    <t>BBSAG Bull.94</t>
  </si>
  <si>
    <t>BBSAG Bull.96</t>
  </si>
  <si>
    <t>BBSAG Bull.98</t>
  </si>
  <si>
    <t>BBSAG Bull.103</t>
  </si>
  <si>
    <t>BBSAG Bull.106</t>
  </si>
  <si>
    <t>BBSAG Bull.108</t>
  </si>
  <si>
    <t>BBSAG Bull.111</t>
  </si>
  <si>
    <t>BBSAG Bull.117</t>
  </si>
  <si>
    <t>BBSAG</t>
  </si>
  <si>
    <t>IBVS 5027</t>
  </si>
  <si>
    <t>II</t>
  </si>
  <si>
    <t>I</t>
  </si>
  <si>
    <t>EA/SD</t>
  </si>
  <si>
    <t>IBVS 5657</t>
  </si>
  <si>
    <t># of data points:</t>
  </si>
  <si>
    <t>IBVS 5731</t>
  </si>
  <si>
    <t>IBVS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</si>
  <si>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</si>
  <si>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</si>
  <si>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</si>
  <si>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</si>
  <si>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</si>
  <si>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</si>
  <si>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</si>
  <si>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5894</t>
  </si>
  <si>
    <t>BAD</t>
  </si>
  <si>
    <t>Add cycle</t>
  </si>
  <si>
    <t>Old Cycle</t>
  </si>
  <si>
    <t>OEJV 0137</t>
  </si>
  <si>
    <t>OEJV</t>
  </si>
  <si>
    <t>IBVS 5959</t>
  </si>
  <si>
    <t>IBVS 5992</t>
  </si>
  <si>
    <t>IBVS 6010</t>
  </si>
  <si>
    <t>OEJV 0003</t>
  </si>
  <si>
    <t>OEJV 0160</t>
  </si>
  <si>
    <t>V0381 Her / GSC 01548-00530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</si>
  <si>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</si>
  <si>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</si>
  <si>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</si>
  <si>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</si>
  <si>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</si>
  <si>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</si>
  <si>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</si>
  <si>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</si>
  <si>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</si>
  <si>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</si>
  <si>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</si>
  <si>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</si>
  <si>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2430431.54 </t>
  </si>
  <si>
    <t> 13.03.1942 00:57 </t>
  </si>
  <si>
    <t> 0.00 </t>
  </si>
  <si>
    <t>P </t>
  </si>
  <si>
    <t> C.Hoffmeister </t>
  </si>
  <si>
    <t> VSS 4.354 </t>
  </si>
  <si>
    <t>2430466.47 </t>
  </si>
  <si>
    <t> 16.04.1942 23:16 </t>
  </si>
  <si>
    <t> -0.07 </t>
  </si>
  <si>
    <t>2430843.44 </t>
  </si>
  <si>
    <t> 28.04.1943 22:33 </t>
  </si>
  <si>
    <t> -0.05 </t>
  </si>
  <si>
    <t>2430909.47 </t>
  </si>
  <si>
    <t> 03.07.1943 23:16 </t>
  </si>
  <si>
    <t> 0.01 </t>
  </si>
  <si>
    <t>2431002.35 </t>
  </si>
  <si>
    <t> 04.10.1943 20:24 </t>
  </si>
  <si>
    <t>2431255.45 </t>
  </si>
  <si>
    <t> 13.06.1944 22:48 </t>
  </si>
  <si>
    <t>2431263.47 </t>
  </si>
  <si>
    <t> 21.06.1944 23:16 </t>
  </si>
  <si>
    <t>2431317.41 </t>
  </si>
  <si>
    <t> 14.08.1944 21:50 </t>
  </si>
  <si>
    <t> 0.04 </t>
  </si>
  <si>
    <t>2432709.45 </t>
  </si>
  <si>
    <t> 06.06.1948 22:48 </t>
  </si>
  <si>
    <t> 0.05 </t>
  </si>
  <si>
    <t>2433736.59 </t>
  </si>
  <si>
    <t> 31.03.1951 02:09 </t>
  </si>
  <si>
    <t> -0.00 </t>
  </si>
  <si>
    <t>2433798.52 </t>
  </si>
  <si>
    <t> 01.06.1951 00:28 </t>
  </si>
  <si>
    <t>2435664.46 </t>
  </si>
  <si>
    <t> 09.07.1956 23:02 </t>
  </si>
  <si>
    <t> 0.03 </t>
  </si>
  <si>
    <t>2435668.47 </t>
  </si>
  <si>
    <t> 13.07.1956 23:16 </t>
  </si>
  <si>
    <t>2435956.55 </t>
  </si>
  <si>
    <t> 28.04.1957 01:12 </t>
  </si>
  <si>
    <t> -0.02 </t>
  </si>
  <si>
    <t>2435960.58 </t>
  </si>
  <si>
    <t> 02.05.1957 01:55 </t>
  </si>
  <si>
    <t> -0.03 </t>
  </si>
  <si>
    <t>2445913.460 </t>
  </si>
  <si>
    <t> 31.07.1984 23:02 </t>
  </si>
  <si>
    <t> -0.019 </t>
  </si>
  <si>
    <t>V </t>
  </si>
  <si>
    <t> P.Svoboda </t>
  </si>
  <si>
    <t> BRNO 27 </t>
  </si>
  <si>
    <t>2445913.461 </t>
  </si>
  <si>
    <t> 31.07.1984 23:03 </t>
  </si>
  <si>
    <t> -0.018 </t>
  </si>
  <si>
    <t> P.Troubil </t>
  </si>
  <si>
    <t>2445913.466 </t>
  </si>
  <si>
    <t> 31.07.1984 23:11 </t>
  </si>
  <si>
    <t> -0.013 </t>
  </si>
  <si>
    <t> P.Lutcha </t>
  </si>
  <si>
    <t>2445913.484 </t>
  </si>
  <si>
    <t> 31.07.1984 23:36 </t>
  </si>
  <si>
    <t> 0.005 </t>
  </si>
  <si>
    <t> P.Hajek </t>
  </si>
  <si>
    <t>2446924.612 </t>
  </si>
  <si>
    <t> 09.05.1987 02:41 </t>
  </si>
  <si>
    <t> 0.095 </t>
  </si>
  <si>
    <t> K.Locher </t>
  </si>
  <si>
    <t> BBS 84 </t>
  </si>
  <si>
    <t>2447239.625 </t>
  </si>
  <si>
    <t> 19.03.1988 03:00 </t>
  </si>
  <si>
    <t> 0.084 </t>
  </si>
  <si>
    <t> BBS 87 </t>
  </si>
  <si>
    <t>2447293.505 </t>
  </si>
  <si>
    <t> 12.05.1988 00:07 </t>
  </si>
  <si>
    <t> 0.114 </t>
  </si>
  <si>
    <t> A.Slatinsky </t>
  </si>
  <si>
    <t> BRNO 30 </t>
  </si>
  <si>
    <t>2447293.507 </t>
  </si>
  <si>
    <t> 12.05.1988 00:10 </t>
  </si>
  <si>
    <t> 0.116 </t>
  </si>
  <si>
    <t> J.Manek </t>
  </si>
  <si>
    <t>2447612.567 </t>
  </si>
  <si>
    <t> 27.03.1989 01:36 </t>
  </si>
  <si>
    <t> 0.113 </t>
  </si>
  <si>
    <t> BBS 91 </t>
  </si>
  <si>
    <t>2447670.461 </t>
  </si>
  <si>
    <t> 23.05.1989 23:03 </t>
  </si>
  <si>
    <t> 0.118 </t>
  </si>
  <si>
    <t> J.Borovicka </t>
  </si>
  <si>
    <t>2447670.469 </t>
  </si>
  <si>
    <t> 23.05.1989 23:15 </t>
  </si>
  <si>
    <t> 0.126 </t>
  </si>
  <si>
    <t> A.Dedoch </t>
  </si>
  <si>
    <t>2447954.527 </t>
  </si>
  <si>
    <t> 04.03.1990 00:38 </t>
  </si>
  <si>
    <t> 0.124 </t>
  </si>
  <si>
    <t> BBS 94 </t>
  </si>
  <si>
    <t>2448016.456 </t>
  </si>
  <si>
    <t> 04.05.1990 22:56 </t>
  </si>
  <si>
    <t> 0.125 </t>
  </si>
  <si>
    <t> BRNO 31 </t>
  </si>
  <si>
    <t>2448016.461 </t>
  </si>
  <si>
    <t> 04.05.1990 23:03 </t>
  </si>
  <si>
    <t> 0.130 </t>
  </si>
  <si>
    <t>2448113.354 </t>
  </si>
  <si>
    <t> 09.08.1990 20:29 </t>
  </si>
  <si>
    <t> 0.093 </t>
  </si>
  <si>
    <t> BBS 96 </t>
  </si>
  <si>
    <t>2448440.523 </t>
  </si>
  <si>
    <t> 03.07.1991 00:33 </t>
  </si>
  <si>
    <t> 0.121 </t>
  </si>
  <si>
    <t> BBS 98 </t>
  </si>
  <si>
    <t>2449078.641 </t>
  </si>
  <si>
    <t> 01.04.1993 03:23 </t>
  </si>
  <si>
    <t> BBS 103 </t>
  </si>
  <si>
    <t>2449451.533 </t>
  </si>
  <si>
    <t> 09.04.1994 00:47 </t>
  </si>
  <si>
    <t> BBS 106 </t>
  </si>
  <si>
    <t>2449801.578 </t>
  </si>
  <si>
    <t> 25.03.1995 01:52 </t>
  </si>
  <si>
    <t> 0.112 </t>
  </si>
  <si>
    <t> BBS 108 </t>
  </si>
  <si>
    <t>2449859.487 </t>
  </si>
  <si>
    <t> 21.05.1995 23:41 </t>
  </si>
  <si>
    <t> 0.132 </t>
  </si>
  <si>
    <t> BBS 111 </t>
  </si>
  <si>
    <t>2450851.686 </t>
  </si>
  <si>
    <t> 07.02.1998 04:27 </t>
  </si>
  <si>
    <t> 0.140 </t>
  </si>
  <si>
    <t> BBS 117 </t>
  </si>
  <si>
    <t>2451258.876 </t>
  </si>
  <si>
    <t> 21.03.1999 09:01 </t>
  </si>
  <si>
    <t> 0.088 </t>
  </si>
  <si>
    <t>E </t>
  </si>
  <si>
    <t>?</t>
  </si>
  <si>
    <t> R.Diethelm </t>
  </si>
  <si>
    <t>IBVS 5027 </t>
  </si>
  <si>
    <t>2451310.762 </t>
  </si>
  <si>
    <t> 12.05.1999 06:17 </t>
  </si>
  <si>
    <t> 0.143 </t>
  </si>
  <si>
    <t>2451578.669 </t>
  </si>
  <si>
    <t> 04.02.2000 04:03 </t>
  </si>
  <si>
    <t> 0.145 </t>
  </si>
  <si>
    <t> BBS 122 </t>
  </si>
  <si>
    <t>2453502.4867 </t>
  </si>
  <si>
    <t> 11.05.2005 23:40 </t>
  </si>
  <si>
    <t> 0.1626 </t>
  </si>
  <si>
    <t>-I</t>
  </si>
  <si>
    <t> F.Agerer </t>
  </si>
  <si>
    <t>BAVM 173 </t>
  </si>
  <si>
    <t>2453502.492 </t>
  </si>
  <si>
    <t> 11.05.2005 23:48 </t>
  </si>
  <si>
    <t>17137</t>
  </si>
  <si>
    <t> 0.168 </t>
  </si>
  <si>
    <t>OEJV 0003 </t>
  </si>
  <si>
    <t>2453566.4359 </t>
  </si>
  <si>
    <t> 14.07.2005 22:27 </t>
  </si>
  <si>
    <t>17184.5</t>
  </si>
  <si>
    <t> 0.1647 </t>
  </si>
  <si>
    <t>C </t>
  </si>
  <si>
    <t>BAVM 178 </t>
  </si>
  <si>
    <t>2454297.4702 </t>
  </si>
  <si>
    <t> 15.07.2007 23:17 </t>
  </si>
  <si>
    <t>17727.5</t>
  </si>
  <si>
    <t> 0.1820 </t>
  </si>
  <si>
    <t>BAVM 193 </t>
  </si>
  <si>
    <t>2454957.8089 </t>
  </si>
  <si>
    <t> 06.05.2009 07:24 </t>
  </si>
  <si>
    <t>18218</t>
  </si>
  <si>
    <t> 0.1821 </t>
  </si>
  <si>
    <t>IBVS 5894 </t>
  </si>
  <si>
    <t>2455341.4971 </t>
  </si>
  <si>
    <t> 24.05.2010 23:55 </t>
  </si>
  <si>
    <t>18503</t>
  </si>
  <si>
    <t> 0.1873 </t>
  </si>
  <si>
    <t>BAVM 214 </t>
  </si>
  <si>
    <t>2455380.5388 </t>
  </si>
  <si>
    <t> 03.07.2010 00:55 </t>
  </si>
  <si>
    <t>18532</t>
  </si>
  <si>
    <t> 0.1876 </t>
  </si>
  <si>
    <t> M.Vraš?ák </t>
  </si>
  <si>
    <t>OEJV 0137 </t>
  </si>
  <si>
    <t>2455660.5641 </t>
  </si>
  <si>
    <t> 09.04.2011 01:32 </t>
  </si>
  <si>
    <t>18740</t>
  </si>
  <si>
    <t> 0.1917 </t>
  </si>
  <si>
    <t>BAVM 220 </t>
  </si>
  <si>
    <t>2455683.4500 </t>
  </si>
  <si>
    <t> 01.05.2011 22:48 </t>
  </si>
  <si>
    <t>18757</t>
  </si>
  <si>
    <t> 0.1912 </t>
  </si>
  <si>
    <t>o</t>
  </si>
  <si>
    <t> W.Moschner &amp; P.Frank </t>
  </si>
  <si>
    <t>2455689.50856 </t>
  </si>
  <si>
    <t> 08.05.2011 00:12 </t>
  </si>
  <si>
    <t>18761.5</t>
  </si>
  <si>
    <t> 0.19162 </t>
  </si>
  <si>
    <t>R</t>
  </si>
  <si>
    <t> M.Lehky </t>
  </si>
  <si>
    <t>OEJV 0160 </t>
  </si>
  <si>
    <t>2455689.5116 </t>
  </si>
  <si>
    <t> 08.05.2011 00:16 </t>
  </si>
  <si>
    <t> 0.1947 </t>
  </si>
  <si>
    <t>2455723.8401 </t>
  </si>
  <si>
    <t> 11.06.2011 08:09 </t>
  </si>
  <si>
    <t>18787</t>
  </si>
  <si>
    <t> 0.1936 </t>
  </si>
  <si>
    <t>IBVS 5992 </t>
  </si>
  <si>
    <t>2455749.41752 </t>
  </si>
  <si>
    <t> 06.07.2011 22:01 </t>
  </si>
  <si>
    <t>18806</t>
  </si>
  <si>
    <t> 0.19218 </t>
  </si>
  <si>
    <t>2456095.40875 </t>
  </si>
  <si>
    <t> 16.06.2012 21:48 </t>
  </si>
  <si>
    <t>19063</t>
  </si>
  <si>
    <t> 0.19562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</si>
</sst>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V381 Her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0538621"/>
        <c:axId val="52194406"/>
      </c:scatterChart>
      <c:valAx>
        <c:axId val="50538621"/>
        <c:scaling>
          <c:orientation val="minMax"/>
          <c:max val="20000"/>
          <c:min val="1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4406"/>
        <c:crosses val="autoZero"/>
        <c:crossBetween val="midCat"/>
        <c:dispUnits/>
      </c:valAx>
      <c:valAx>
        <c:axId val="52194406"/>
        <c:scaling>
          <c:orientation val="minMax"/>
          <c:max val="0.21"/>
          <c:min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86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869"/>
          <c:w val="0.781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V381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625"/>
          <c:w val="0.905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</c:v>
                  </c:pt>
                  <c:pt idx="23">
                    <c:v>0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0.006</c:v>
                  </c:pt>
                  <c:pt idx="32">
                    <c:v>0.006</c:v>
                  </c:pt>
                  <c:pt idx="33">
                    <c:v>NaN</c:v>
                  </c:pt>
                  <c:pt idx="34">
                    <c:v>0.004</c:v>
                  </c:pt>
                  <c:pt idx="35">
                    <c:v>0.009</c:v>
                  </c:pt>
                  <c:pt idx="36">
                    <c:v>0.004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0.005</c:v>
                  </c:pt>
                  <c:pt idx="42">
                    <c:v>0.0007</c:v>
                  </c:pt>
                  <c:pt idx="43">
                    <c:v>0</c:v>
                  </c:pt>
                  <c:pt idx="44">
                    <c:v>0.0015</c:v>
                  </c:pt>
                  <c:pt idx="45">
                    <c:v>0.0028</c:v>
                  </c:pt>
                  <c:pt idx="46">
                    <c:v>0</c:v>
                  </c:pt>
                  <c:pt idx="47">
                    <c:v>0.0003</c:v>
                  </c:pt>
                  <c:pt idx="48">
                    <c:v>0.0008</c:v>
                  </c:pt>
                  <c:pt idx="49">
                    <c:v>0.0001</c:v>
                  </c:pt>
                  <c:pt idx="50">
                    <c:v>0.0005</c:v>
                  </c:pt>
                  <c:pt idx="51">
                    <c:v>0.0238</c:v>
                  </c:pt>
                  <c:pt idx="52">
                    <c:v>0.0004</c:v>
                  </c:pt>
                  <c:pt idx="53">
                    <c:v>0.0003</c:v>
                  </c:pt>
                  <c:pt idx="54">
                    <c:v>0.0002</c:v>
                  </c:pt>
                  <c:pt idx="55">
                    <c:v>0.0001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A!$R$21:$R$993</c:f>
              <c:numCache/>
            </c:numRef>
          </c:yVal>
          <c:smooth val="0"/>
        </c:ser>
        <c:axId val="67096471"/>
        <c:axId val="66997328"/>
      </c:scatterChart>
      <c:valAx>
        <c:axId val="67096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7328"/>
        <c:crosses val="autoZero"/>
        <c:crossBetween val="midCat"/>
        <c:dispUnits/>
      </c:valAx>
      <c:valAx>
        <c:axId val="6699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4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"/>
          <c:y val="0.93"/>
          <c:w val="0.908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13</xdr:col>
      <xdr:colOff>57150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3829050" y="28575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22</xdr:col>
      <xdr:colOff>647700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8953500" y="0"/>
        <a:ext cx="57816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027" TargetMode="External" /><Relationship Id="rId2" Type="http://schemas.openxmlformats.org/officeDocument/2006/relationships/hyperlink" Target="http://www.konkoly.hu/cgi-bin/IBVS?5027" TargetMode="External" /><Relationship Id="rId3" Type="http://schemas.openxmlformats.org/officeDocument/2006/relationships/hyperlink" Target="http://www.bav-astro.de/sfs/BAVM_link.php?BAVMnr=173" TargetMode="External" /><Relationship Id="rId4" Type="http://schemas.openxmlformats.org/officeDocument/2006/relationships/hyperlink" Target="http://var.astro.cz/oejv/issues/oejv0003.pdf" TargetMode="External" /><Relationship Id="rId5" Type="http://schemas.openxmlformats.org/officeDocument/2006/relationships/hyperlink" Target="http://www.bav-astro.de/sfs/BAVM_link.php?BAVMnr=178" TargetMode="External" /><Relationship Id="rId6" Type="http://schemas.openxmlformats.org/officeDocument/2006/relationships/hyperlink" Target="http://www.bav-astro.de/sfs/BAVM_link.php?BAVMnr=193" TargetMode="External" /><Relationship Id="rId7" Type="http://schemas.openxmlformats.org/officeDocument/2006/relationships/hyperlink" Target="http://www.konkoly.hu/cgi-bin/IBVS?5894" TargetMode="External" /><Relationship Id="rId8" Type="http://schemas.openxmlformats.org/officeDocument/2006/relationships/hyperlink" Target="http://www.bav-astro.de/sfs/BAVM_link.php?BAVMnr=214" TargetMode="External" /><Relationship Id="rId9" Type="http://schemas.openxmlformats.org/officeDocument/2006/relationships/hyperlink" Target="http://var.astro.cz/oejv/issues/oejv0137.pdf" TargetMode="External" /><Relationship Id="rId10" Type="http://schemas.openxmlformats.org/officeDocument/2006/relationships/hyperlink" Target="http://www.bav-astro.de/sfs/BAVM_link.php?BAVMnr=220" TargetMode="External" /><Relationship Id="rId11" Type="http://schemas.openxmlformats.org/officeDocument/2006/relationships/hyperlink" Target="http://www.bav-astro.de/sfs/BAVM_link.php?BAVMnr=220" TargetMode="External" /><Relationship Id="rId12" Type="http://schemas.openxmlformats.org/officeDocument/2006/relationships/hyperlink" Target="http://var.astro.cz/oejv/issues/oejv0160.pdf" TargetMode="External" /><Relationship Id="rId13" Type="http://schemas.openxmlformats.org/officeDocument/2006/relationships/hyperlink" Target="http://www.bav-astro.de/sfs/BAVM_link.php?BAVMnr=220" TargetMode="External" /><Relationship Id="rId14" Type="http://schemas.openxmlformats.org/officeDocument/2006/relationships/hyperlink" Target="http://www.konkoly.hu/cgi-bin/IBVS?5992" TargetMode="External" /><Relationship Id="rId15" Type="http://schemas.openxmlformats.org/officeDocument/2006/relationships/hyperlink" Target="http://var.astro.cz/oejv/issues/oejv0160.pdf" TargetMode="External" /><Relationship Id="rId16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68</v>
      </c>
    </row>
    <row r="2" spans="1:2" ht="12.75">
      <c r="A2" t="s">
        <v>24</v>
      </c>
      <c r="B2" s="8" t="s">
        <v>45</v>
      </c>
    </row>
    <row r="4" spans="1:4" ht="12.75">
      <c r="A4" s="5" t="s">
        <v>0</v>
      </c>
      <c r="C4" s="2">
        <v>30431.535</v>
      </c>
      <c r="D4" s="3">
        <v>1.346256</v>
      </c>
    </row>
    <row r="6" ht="12.75">
      <c r="A6" s="5" t="s">
        <v>1</v>
      </c>
    </row>
    <row r="7" spans="1:3" ht="12.75">
      <c r="A7" t="s">
        <v>2</v>
      </c>
      <c r="C7">
        <f>+C4</f>
        <v>30431.535</v>
      </c>
    </row>
    <row r="8" spans="1:3" ht="12.75">
      <c r="A8" t="s">
        <v>3</v>
      </c>
      <c r="C8">
        <f>+D4</f>
        <v>1.346256</v>
      </c>
    </row>
    <row r="9" spans="1:5" ht="12.75">
      <c r="A9" s="13" t="s">
        <v>50</v>
      </c>
      <c r="B9" s="9"/>
      <c r="C9" s="14">
        <v>-9.5</v>
      </c>
      <c r="D9" s="9" t="s">
        <v>51</v>
      </c>
      <c r="E9" s="9"/>
    </row>
    <row r="10" spans="1:5" ht="13.5" thickBot="1">
      <c r="A10" s="9"/>
      <c r="B10" s="9"/>
      <c r="C10" s="4" t="s">
        <v>20</v>
      </c>
      <c r="D10" s="4" t="s">
        <v>21</v>
      </c>
      <c r="E10" s="9"/>
    </row>
    <row r="11" spans="1:7" ht="12.75">
      <c r="A11" s="9" t="s">
        <v>16</v>
      </c>
      <c r="B11" s="9"/>
      <c r="C11" s="15">
        <f ca="1">INTERCEPT(INDIRECT($G$11):G992,INDIRECT($F$11):F992)</f>
        <v>-0.12771163016839535</v>
      </c>
      <c r="D11" s="16"/>
      <c r="E11" s="9"/>
      <c r="F11" s="17" t="str">
        <f>"F"&amp;E19</f>
        <v>F54</v>
      </c>
      <c r="G11" s="18" t="str">
        <f>"G"&amp;E19</f>
        <v>G54</v>
      </c>
    </row>
    <row r="12" spans="1:5" ht="12.75">
      <c r="A12" s="9" t="s">
        <v>17</v>
      </c>
      <c r="B12" s="9"/>
      <c r="C12" s="15">
        <f ca="1">SLOPE(INDIRECT($G$11):G992,INDIRECT($F$11):F992)</f>
        <v>1.7082621440694175E-05</v>
      </c>
      <c r="D12" s="16"/>
      <c r="E12" s="9"/>
    </row>
    <row r="13" spans="1:5" ht="12.75">
      <c r="A13" s="9" t="s">
        <v>19</v>
      </c>
      <c r="B13" s="9"/>
      <c r="C13" s="16" t="s">
        <v>14</v>
      </c>
      <c r="D13" s="21" t="s">
        <v>59</v>
      </c>
      <c r="E13" s="14">
        <v>1</v>
      </c>
    </row>
    <row r="14" spans="1:5" ht="12.75">
      <c r="A14" s="9"/>
      <c r="B14" s="9"/>
      <c r="C14" s="9"/>
      <c r="D14" s="21" t="s">
        <v>52</v>
      </c>
      <c r="E14" s="22">
        <f ca="1">NOW()+15018.5+$C$9/24</f>
        <v>59900.81721064814</v>
      </c>
    </row>
    <row r="15" spans="1:5" ht="12.75">
      <c r="A15" s="19" t="s">
        <v>18</v>
      </c>
      <c r="B15" s="9"/>
      <c r="C15" s="20">
        <f>(C7+C11)+(C8+C12)*INT(MAX(F21:F3533))</f>
        <v>56476.406344764226</v>
      </c>
      <c r="D15" s="21" t="s">
        <v>60</v>
      </c>
      <c r="E15" s="22">
        <f>ROUND(2*(E14-$C$7)/$C$8,0)/2+E13</f>
        <v>21891</v>
      </c>
    </row>
    <row r="16" spans="1:5" ht="12.75">
      <c r="A16" s="23" t="s">
        <v>4</v>
      </c>
      <c r="B16" s="9"/>
      <c r="C16" s="24">
        <f>+C8+C12</f>
        <v>1.3462730826214406</v>
      </c>
      <c r="D16" s="21" t="s">
        <v>53</v>
      </c>
      <c r="E16" s="18">
        <f>ROUND(2*(E14-$C$15)/$C$16,0)/2+E13</f>
        <v>2544.5</v>
      </c>
    </row>
    <row r="17" spans="1:5" ht="13.5" thickBot="1">
      <c r="A17" s="21" t="s">
        <v>47</v>
      </c>
      <c r="B17" s="9"/>
      <c r="C17" s="9">
        <f>COUNT(C21:C2191)</f>
        <v>56</v>
      </c>
      <c r="D17" s="21" t="s">
        <v>54</v>
      </c>
      <c r="E17" s="25">
        <f>+$C$15+$C$16*E16-15018.5-$C$9/24</f>
        <v>44883.89403682782</v>
      </c>
    </row>
    <row r="18" spans="1:5" ht="14.25" thickBot="1" thickTop="1">
      <c r="A18" s="23" t="s">
        <v>5</v>
      </c>
      <c r="B18" s="9"/>
      <c r="C18" s="26">
        <f>+C15</f>
        <v>56476.406344764226</v>
      </c>
      <c r="D18" s="27">
        <f>+C16</f>
        <v>1.3462730826214406</v>
      </c>
      <c r="E18" s="28" t="s">
        <v>55</v>
      </c>
    </row>
    <row r="19" spans="1:5" ht="13.5" thickTop="1">
      <c r="A19" s="29" t="s">
        <v>56</v>
      </c>
      <c r="E19" s="30">
        <v>54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41</v>
      </c>
      <c r="J20" s="7" t="s">
        <v>49</v>
      </c>
      <c r="K20" s="7" t="s">
        <v>62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R20" s="35" t="s">
        <v>58</v>
      </c>
    </row>
    <row r="21" spans="1:17" s="10" customFormat="1" ht="12.75" customHeight="1">
      <c r="A21" s="31" t="s">
        <v>12</v>
      </c>
      <c r="B21" s="31"/>
      <c r="C21" s="32">
        <v>30431.535</v>
      </c>
      <c r="D21" s="32" t="s">
        <v>14</v>
      </c>
      <c r="E21" s="31">
        <f aca="true" t="shared" si="0" ref="E21:E52">+(C21-C$7)/C$8</f>
        <v>0</v>
      </c>
      <c r="F21" s="10">
        <f aca="true" t="shared" si="1" ref="F21:F52">ROUND(2*E21,0)/2</f>
        <v>0</v>
      </c>
      <c r="G21" s="10">
        <f aca="true" t="shared" si="2" ref="G21:G57">+C21-(C$7+F21*C$8)</f>
        <v>0</v>
      </c>
      <c r="H21" s="11">
        <v>0</v>
      </c>
      <c r="O21" s="10">
        <f aca="true" t="shared" si="3" ref="O21:O52">+C$11+C$12*F21</f>
        <v>-0.12771163016839535</v>
      </c>
      <c r="Q21" s="12">
        <f aca="true" t="shared" si="4" ref="Q21:Q52">+C21-15018.5</f>
        <v>15413.035</v>
      </c>
    </row>
    <row r="22" spans="1:17" s="10" customFormat="1" ht="12.75" customHeight="1">
      <c r="A22" s="62" t="s">
        <v>86</v>
      </c>
      <c r="B22" s="64" t="s">
        <v>44</v>
      </c>
      <c r="C22" s="62">
        <v>30431.54</v>
      </c>
      <c r="D22" s="62" t="s">
        <v>80</v>
      </c>
      <c r="E22" s="31">
        <f t="shared" si="0"/>
        <v>0.0037140038752054845</v>
      </c>
      <c r="F22" s="10">
        <f t="shared" si="1"/>
        <v>0</v>
      </c>
      <c r="G22" s="10">
        <f t="shared" si="2"/>
        <v>0.005000000001018634</v>
      </c>
      <c r="N22" s="10">
        <f aca="true" t="shared" si="5" ref="N22:N40">+G22</f>
        <v>0.005000000001018634</v>
      </c>
      <c r="O22" s="10">
        <f t="shared" si="3"/>
        <v>-0.12771163016839535</v>
      </c>
      <c r="Q22" s="12">
        <f t="shared" si="4"/>
        <v>15413.04</v>
      </c>
    </row>
    <row r="23" spans="1:17" s="10" customFormat="1" ht="12.75" customHeight="1">
      <c r="A23" s="62" t="s">
        <v>86</v>
      </c>
      <c r="B23" s="64" t="s">
        <v>44</v>
      </c>
      <c r="C23" s="62">
        <v>30466.47</v>
      </c>
      <c r="D23" s="62" t="s">
        <v>80</v>
      </c>
      <c r="E23" s="31">
        <f t="shared" si="0"/>
        <v>25.949745070775034</v>
      </c>
      <c r="F23" s="10">
        <f t="shared" si="1"/>
        <v>26</v>
      </c>
      <c r="G23" s="10">
        <f t="shared" si="2"/>
        <v>-0.06765599999926053</v>
      </c>
      <c r="N23" s="10">
        <f t="shared" si="5"/>
        <v>-0.06765599999926053</v>
      </c>
      <c r="O23" s="10">
        <f t="shared" si="3"/>
        <v>-0.1272674820109373</v>
      </c>
      <c r="Q23" s="12">
        <f t="shared" si="4"/>
        <v>15447.970000000001</v>
      </c>
    </row>
    <row r="24" spans="1:17" s="10" customFormat="1" ht="12.75" customHeight="1">
      <c r="A24" s="62" t="s">
        <v>86</v>
      </c>
      <c r="B24" s="64" t="s">
        <v>44</v>
      </c>
      <c r="C24" s="62">
        <v>30843.44</v>
      </c>
      <c r="D24" s="62" t="s">
        <v>80</v>
      </c>
      <c r="E24" s="31">
        <f t="shared" si="0"/>
        <v>305.9633531809692</v>
      </c>
      <c r="F24" s="10">
        <f t="shared" si="1"/>
        <v>306</v>
      </c>
      <c r="G24" s="10">
        <f t="shared" si="2"/>
        <v>-0.04933600000003935</v>
      </c>
      <c r="N24" s="10">
        <f t="shared" si="5"/>
        <v>-0.04933600000003935</v>
      </c>
      <c r="O24" s="10">
        <f t="shared" si="3"/>
        <v>-0.12248434800754293</v>
      </c>
      <c r="Q24" s="12">
        <f t="shared" si="4"/>
        <v>15824.939999999999</v>
      </c>
    </row>
    <row r="25" spans="1:17" s="10" customFormat="1" ht="12.75" customHeight="1">
      <c r="A25" s="62" t="s">
        <v>86</v>
      </c>
      <c r="B25" s="64" t="s">
        <v>44</v>
      </c>
      <c r="C25" s="62">
        <v>30909.47</v>
      </c>
      <c r="D25" s="62" t="s">
        <v>80</v>
      </c>
      <c r="E25" s="31">
        <f t="shared" si="0"/>
        <v>355.01048834694245</v>
      </c>
      <c r="F25" s="10">
        <f t="shared" si="1"/>
        <v>355</v>
      </c>
      <c r="G25" s="10">
        <f t="shared" si="2"/>
        <v>0.01411999999982072</v>
      </c>
      <c r="N25" s="10">
        <f t="shared" si="5"/>
        <v>0.01411999999982072</v>
      </c>
      <c r="O25" s="10">
        <f t="shared" si="3"/>
        <v>-0.12164729955694892</v>
      </c>
      <c r="Q25" s="12">
        <f t="shared" si="4"/>
        <v>15890.970000000001</v>
      </c>
    </row>
    <row r="26" spans="1:17" s="10" customFormat="1" ht="12.75" customHeight="1">
      <c r="A26" s="62" t="s">
        <v>86</v>
      </c>
      <c r="B26" s="64" t="s">
        <v>44</v>
      </c>
      <c r="C26" s="62">
        <v>31002.35</v>
      </c>
      <c r="D26" s="62" t="s">
        <v>80</v>
      </c>
      <c r="E26" s="31">
        <f t="shared" si="0"/>
        <v>424.0018243187022</v>
      </c>
      <c r="F26" s="10">
        <f t="shared" si="1"/>
        <v>424</v>
      </c>
      <c r="G26" s="10">
        <f t="shared" si="2"/>
        <v>0.0024559999983466696</v>
      </c>
      <c r="N26" s="10">
        <f t="shared" si="5"/>
        <v>0.0024559999983466696</v>
      </c>
      <c r="O26" s="10">
        <f t="shared" si="3"/>
        <v>-0.12046859867754102</v>
      </c>
      <c r="Q26" s="12">
        <f t="shared" si="4"/>
        <v>15983.849999999999</v>
      </c>
    </row>
    <row r="27" spans="1:17" s="10" customFormat="1" ht="12.75" customHeight="1">
      <c r="A27" s="62" t="s">
        <v>86</v>
      </c>
      <c r="B27" s="64" t="s">
        <v>44</v>
      </c>
      <c r="C27" s="62">
        <v>31255.45</v>
      </c>
      <c r="D27" s="62" t="s">
        <v>80</v>
      </c>
      <c r="E27" s="31">
        <f t="shared" si="0"/>
        <v>612.0047004433042</v>
      </c>
      <c r="F27" s="10">
        <f t="shared" si="1"/>
        <v>612</v>
      </c>
      <c r="G27" s="10">
        <f t="shared" si="2"/>
        <v>0.006327999999484746</v>
      </c>
      <c r="N27" s="10">
        <f t="shared" si="5"/>
        <v>0.006327999999484746</v>
      </c>
      <c r="O27" s="10">
        <f t="shared" si="3"/>
        <v>-0.11725706584669052</v>
      </c>
      <c r="Q27" s="12">
        <f t="shared" si="4"/>
        <v>16236.95</v>
      </c>
    </row>
    <row r="28" spans="1:17" s="10" customFormat="1" ht="12.75" customHeight="1">
      <c r="A28" s="62" t="s">
        <v>86</v>
      </c>
      <c r="B28" s="64" t="s">
        <v>44</v>
      </c>
      <c r="C28" s="62">
        <v>31263.47</v>
      </c>
      <c r="D28" s="62" t="s">
        <v>80</v>
      </c>
      <c r="E28" s="31">
        <f t="shared" si="0"/>
        <v>617.9619626579205</v>
      </c>
      <c r="F28" s="10">
        <f t="shared" si="1"/>
        <v>618</v>
      </c>
      <c r="G28" s="10">
        <f t="shared" si="2"/>
        <v>-0.05120799999713199</v>
      </c>
      <c r="N28" s="10">
        <f t="shared" si="5"/>
        <v>-0.05120799999713199</v>
      </c>
      <c r="O28" s="10">
        <f t="shared" si="3"/>
        <v>-0.11715457011804635</v>
      </c>
      <c r="Q28" s="12">
        <f t="shared" si="4"/>
        <v>16244.970000000001</v>
      </c>
    </row>
    <row r="29" spans="1:17" ht="12.75">
      <c r="A29" s="63" t="s">
        <v>86</v>
      </c>
      <c r="B29" s="65" t="s">
        <v>44</v>
      </c>
      <c r="C29" s="63">
        <v>31317.41</v>
      </c>
      <c r="D29" s="63" t="s">
        <v>80</v>
      </c>
      <c r="E29" s="31">
        <f t="shared" si="0"/>
        <v>658.0286364554736</v>
      </c>
      <c r="F29" s="10">
        <f t="shared" si="1"/>
        <v>658</v>
      </c>
      <c r="G29" s="10">
        <f t="shared" si="2"/>
        <v>0.03855200000180048</v>
      </c>
      <c r="H29" s="10"/>
      <c r="I29" s="10"/>
      <c r="J29" s="10"/>
      <c r="L29" s="10"/>
      <c r="M29" s="10"/>
      <c r="N29" s="10">
        <f t="shared" si="5"/>
        <v>0.03855200000180048</v>
      </c>
      <c r="O29" s="10">
        <f t="shared" si="3"/>
        <v>-0.11647126526041858</v>
      </c>
      <c r="P29" s="10"/>
      <c r="Q29" s="12">
        <f t="shared" si="4"/>
        <v>16298.91</v>
      </c>
    </row>
    <row r="30" spans="1:17" ht="12.75">
      <c r="A30" s="63" t="s">
        <v>86</v>
      </c>
      <c r="B30" s="65" t="s">
        <v>44</v>
      </c>
      <c r="C30" s="63">
        <v>32709.45</v>
      </c>
      <c r="D30" s="63" t="s">
        <v>80</v>
      </c>
      <c r="E30" s="31">
        <f t="shared" si="0"/>
        <v>1692.0370271330276</v>
      </c>
      <c r="F30" s="10">
        <f t="shared" si="1"/>
        <v>1692</v>
      </c>
      <c r="G30" s="10">
        <f t="shared" si="2"/>
        <v>0.04984800000238465</v>
      </c>
      <c r="H30" s="10"/>
      <c r="I30" s="10"/>
      <c r="J30" s="10"/>
      <c r="L30" s="10"/>
      <c r="M30" s="10"/>
      <c r="N30" s="10">
        <f t="shared" si="5"/>
        <v>0.04984800000238465</v>
      </c>
      <c r="O30" s="10">
        <f t="shared" si="3"/>
        <v>-0.09880783469074081</v>
      </c>
      <c r="P30" s="10"/>
      <c r="Q30" s="12">
        <f t="shared" si="4"/>
        <v>17690.95</v>
      </c>
    </row>
    <row r="31" spans="1:17" ht="12.75">
      <c r="A31" s="63" t="s">
        <v>86</v>
      </c>
      <c r="B31" s="65" t="s">
        <v>44</v>
      </c>
      <c r="C31" s="63">
        <v>33736.59</v>
      </c>
      <c r="D31" s="63" t="s">
        <v>80</v>
      </c>
      <c r="E31" s="31">
        <f t="shared" si="0"/>
        <v>2454.997415053301</v>
      </c>
      <c r="F31" s="10">
        <f t="shared" si="1"/>
        <v>2455</v>
      </c>
      <c r="G31" s="10">
        <f t="shared" si="2"/>
        <v>-0.003479999999399297</v>
      </c>
      <c r="H31" s="10"/>
      <c r="I31" s="10"/>
      <c r="J31" s="10"/>
      <c r="L31" s="10"/>
      <c r="M31" s="10"/>
      <c r="N31" s="10">
        <f t="shared" si="5"/>
        <v>-0.003479999999399297</v>
      </c>
      <c r="O31" s="10">
        <f t="shared" si="3"/>
        <v>-0.08577379453149114</v>
      </c>
      <c r="P31" s="10"/>
      <c r="Q31" s="12">
        <f t="shared" si="4"/>
        <v>18718.089999999997</v>
      </c>
    </row>
    <row r="32" spans="1:17" ht="12.75">
      <c r="A32" s="63" t="s">
        <v>86</v>
      </c>
      <c r="B32" s="65" t="s">
        <v>44</v>
      </c>
      <c r="C32" s="63">
        <v>33798.52</v>
      </c>
      <c r="D32" s="63" t="s">
        <v>80</v>
      </c>
      <c r="E32" s="31">
        <f t="shared" si="0"/>
        <v>2500.999067042225</v>
      </c>
      <c r="F32" s="10">
        <f t="shared" si="1"/>
        <v>2501</v>
      </c>
      <c r="G32" s="10">
        <f t="shared" si="2"/>
        <v>-0.0012560000031953678</v>
      </c>
      <c r="H32" s="10"/>
      <c r="I32" s="10"/>
      <c r="J32" s="10"/>
      <c r="L32" s="10"/>
      <c r="M32" s="10"/>
      <c r="N32" s="10">
        <f t="shared" si="5"/>
        <v>-0.0012560000031953678</v>
      </c>
      <c r="O32" s="10">
        <f t="shared" si="3"/>
        <v>-0.08498799394521922</v>
      </c>
      <c r="P32" s="10"/>
      <c r="Q32" s="12">
        <f t="shared" si="4"/>
        <v>18780.019999999997</v>
      </c>
    </row>
    <row r="33" spans="1:17" ht="12.75">
      <c r="A33" s="63" t="s">
        <v>86</v>
      </c>
      <c r="B33" s="65" t="s">
        <v>44</v>
      </c>
      <c r="C33" s="63">
        <v>35664.46</v>
      </c>
      <c r="D33" s="63" t="s">
        <v>80</v>
      </c>
      <c r="E33" s="31">
        <f t="shared" si="0"/>
        <v>3887.020744940041</v>
      </c>
      <c r="F33" s="10">
        <f t="shared" si="1"/>
        <v>3887</v>
      </c>
      <c r="G33" s="10">
        <f t="shared" si="2"/>
        <v>0.02792800000315765</v>
      </c>
      <c r="H33" s="10"/>
      <c r="I33" s="10"/>
      <c r="J33" s="10"/>
      <c r="L33" s="10"/>
      <c r="M33" s="10"/>
      <c r="N33" s="10">
        <f t="shared" si="5"/>
        <v>0.02792800000315765</v>
      </c>
      <c r="O33" s="10">
        <f t="shared" si="3"/>
        <v>-0.061311480628417084</v>
      </c>
      <c r="P33" s="10"/>
      <c r="Q33" s="12">
        <f t="shared" si="4"/>
        <v>20645.96</v>
      </c>
    </row>
    <row r="34" spans="1:17" ht="12.75">
      <c r="A34" s="63" t="s">
        <v>86</v>
      </c>
      <c r="B34" s="65" t="s">
        <v>44</v>
      </c>
      <c r="C34" s="63">
        <v>35668.47</v>
      </c>
      <c r="D34" s="63" t="s">
        <v>80</v>
      </c>
      <c r="E34" s="31">
        <f t="shared" si="0"/>
        <v>3889.9993760473503</v>
      </c>
      <c r="F34" s="10">
        <f t="shared" si="1"/>
        <v>3890</v>
      </c>
      <c r="G34" s="10">
        <f t="shared" si="2"/>
        <v>-0.000840000000607688</v>
      </c>
      <c r="H34" s="10"/>
      <c r="I34" s="10"/>
      <c r="J34" s="10"/>
      <c r="L34" s="10"/>
      <c r="M34" s="10"/>
      <c r="N34" s="10">
        <f t="shared" si="5"/>
        <v>-0.000840000000607688</v>
      </c>
      <c r="O34" s="10">
        <f t="shared" si="3"/>
        <v>-0.06126023276409501</v>
      </c>
      <c r="P34" s="10"/>
      <c r="Q34" s="12">
        <f t="shared" si="4"/>
        <v>20649.97</v>
      </c>
    </row>
    <row r="35" spans="1:17" ht="12.75">
      <c r="A35" s="63" t="s">
        <v>86</v>
      </c>
      <c r="B35" s="65" t="s">
        <v>44</v>
      </c>
      <c r="C35" s="63">
        <v>35956.55</v>
      </c>
      <c r="D35" s="63" t="s">
        <v>80</v>
      </c>
      <c r="E35" s="31">
        <f t="shared" si="0"/>
        <v>4103.985423277596</v>
      </c>
      <c r="F35" s="10">
        <f t="shared" si="1"/>
        <v>4104</v>
      </c>
      <c r="G35" s="10">
        <f t="shared" si="2"/>
        <v>-0.019623999993200414</v>
      </c>
      <c r="H35" s="10"/>
      <c r="I35" s="10"/>
      <c r="J35" s="10"/>
      <c r="L35" s="10"/>
      <c r="M35" s="10"/>
      <c r="N35" s="10">
        <f t="shared" si="5"/>
        <v>-0.019623999993200414</v>
      </c>
      <c r="O35" s="10">
        <f t="shared" si="3"/>
        <v>-0.05760455177578645</v>
      </c>
      <c r="P35" s="10"/>
      <c r="Q35" s="12">
        <f t="shared" si="4"/>
        <v>20938.050000000003</v>
      </c>
    </row>
    <row r="36" spans="1:17" ht="12.75">
      <c r="A36" s="63" t="s">
        <v>86</v>
      </c>
      <c r="B36" s="65" t="s">
        <v>44</v>
      </c>
      <c r="C36" s="63">
        <v>35960.58</v>
      </c>
      <c r="D36" s="63" t="s">
        <v>80</v>
      </c>
      <c r="E36" s="31">
        <f t="shared" si="0"/>
        <v>4106.978910400401</v>
      </c>
      <c r="F36" s="10">
        <f t="shared" si="1"/>
        <v>4107</v>
      </c>
      <c r="G36" s="10">
        <f t="shared" si="2"/>
        <v>-0.028392000000167172</v>
      </c>
      <c r="H36" s="10"/>
      <c r="I36" s="10"/>
      <c r="J36" s="10"/>
      <c r="L36" s="10"/>
      <c r="M36" s="10"/>
      <c r="N36" s="10">
        <f t="shared" si="5"/>
        <v>-0.028392000000167172</v>
      </c>
      <c r="O36" s="10">
        <f t="shared" si="3"/>
        <v>-0.05755330391146436</v>
      </c>
      <c r="P36" s="10"/>
      <c r="Q36" s="12">
        <f t="shared" si="4"/>
        <v>20942.08</v>
      </c>
    </row>
    <row r="37" spans="1:17" ht="12.75">
      <c r="A37" s="63" t="s">
        <v>129</v>
      </c>
      <c r="B37" s="65" t="s">
        <v>44</v>
      </c>
      <c r="C37" s="63">
        <v>45913.46</v>
      </c>
      <c r="D37" s="63" t="s">
        <v>80</v>
      </c>
      <c r="E37" s="31">
        <f t="shared" si="0"/>
        <v>11499.985886785278</v>
      </c>
      <c r="F37" s="10">
        <f t="shared" si="1"/>
        <v>11500</v>
      </c>
      <c r="G37" s="10">
        <f t="shared" si="2"/>
        <v>-0.01900000000023283</v>
      </c>
      <c r="H37" s="10"/>
      <c r="I37" s="10"/>
      <c r="J37" s="10"/>
      <c r="L37" s="10"/>
      <c r="M37" s="10"/>
      <c r="N37" s="10">
        <f t="shared" si="5"/>
        <v>-0.01900000000023283</v>
      </c>
      <c r="O37" s="10">
        <f t="shared" si="3"/>
        <v>0.06873851639958767</v>
      </c>
      <c r="P37" s="10"/>
      <c r="Q37" s="12">
        <f t="shared" si="4"/>
        <v>30894.96</v>
      </c>
    </row>
    <row r="38" spans="1:17" ht="12.75">
      <c r="A38" s="63" t="s">
        <v>129</v>
      </c>
      <c r="B38" s="65" t="s">
        <v>44</v>
      </c>
      <c r="C38" s="63">
        <v>45913.461</v>
      </c>
      <c r="D38" s="63" t="s">
        <v>80</v>
      </c>
      <c r="E38" s="31">
        <f t="shared" si="0"/>
        <v>11499.986629586056</v>
      </c>
      <c r="F38" s="10">
        <f t="shared" si="1"/>
        <v>11500</v>
      </c>
      <c r="G38" s="10">
        <f t="shared" si="2"/>
        <v>-0.017999999996391125</v>
      </c>
      <c r="H38" s="10"/>
      <c r="I38" s="10"/>
      <c r="J38" s="10"/>
      <c r="L38" s="10"/>
      <c r="M38" s="10"/>
      <c r="N38" s="10">
        <f t="shared" si="5"/>
        <v>-0.017999999996391125</v>
      </c>
      <c r="O38" s="10">
        <f t="shared" si="3"/>
        <v>0.06873851639958767</v>
      </c>
      <c r="P38" s="10"/>
      <c r="Q38" s="12">
        <f t="shared" si="4"/>
        <v>30894.961000000003</v>
      </c>
    </row>
    <row r="39" spans="1:17" ht="12.75">
      <c r="A39" s="63" t="s">
        <v>129</v>
      </c>
      <c r="B39" s="65" t="s">
        <v>44</v>
      </c>
      <c r="C39" s="63">
        <v>45913.466</v>
      </c>
      <c r="D39" s="63" t="s">
        <v>80</v>
      </c>
      <c r="E39" s="31">
        <f t="shared" si="0"/>
        <v>11499.990343589927</v>
      </c>
      <c r="F39" s="10">
        <f t="shared" si="1"/>
        <v>11500</v>
      </c>
      <c r="G39" s="10">
        <f t="shared" si="2"/>
        <v>-0.01299999999901047</v>
      </c>
      <c r="H39" s="10"/>
      <c r="I39" s="10"/>
      <c r="J39" s="10"/>
      <c r="L39" s="10"/>
      <c r="M39" s="10"/>
      <c r="N39" s="10">
        <f t="shared" si="5"/>
        <v>-0.01299999999901047</v>
      </c>
      <c r="O39" s="10">
        <f t="shared" si="3"/>
        <v>0.06873851639958767</v>
      </c>
      <c r="P39" s="10"/>
      <c r="Q39" s="12">
        <f t="shared" si="4"/>
        <v>30894.966</v>
      </c>
    </row>
    <row r="40" spans="1:17" ht="12.75">
      <c r="A40" s="63" t="s">
        <v>129</v>
      </c>
      <c r="B40" s="65" t="s">
        <v>44</v>
      </c>
      <c r="C40" s="63">
        <v>45913.484</v>
      </c>
      <c r="D40" s="63" t="s">
        <v>80</v>
      </c>
      <c r="E40" s="31">
        <f t="shared" si="0"/>
        <v>11500.003714003873</v>
      </c>
      <c r="F40" s="10">
        <f t="shared" si="1"/>
        <v>11500</v>
      </c>
      <c r="G40" s="10">
        <f t="shared" si="2"/>
        <v>0.004999999997380655</v>
      </c>
      <c r="H40" s="10"/>
      <c r="I40" s="10"/>
      <c r="J40" s="10"/>
      <c r="L40" s="10"/>
      <c r="M40" s="10"/>
      <c r="N40" s="10">
        <f t="shared" si="5"/>
        <v>0.004999999997380655</v>
      </c>
      <c r="O40" s="10">
        <f t="shared" si="3"/>
        <v>0.06873851639958767</v>
      </c>
      <c r="P40" s="10"/>
      <c r="Q40" s="12">
        <f t="shared" si="4"/>
        <v>30894.983999999997</v>
      </c>
    </row>
    <row r="41" spans="1:31" s="10" customFormat="1" ht="12.75" customHeight="1">
      <c r="A41" s="31" t="s">
        <v>29</v>
      </c>
      <c r="B41" s="31"/>
      <c r="C41" s="32">
        <v>46924.612</v>
      </c>
      <c r="D41" s="32"/>
      <c r="E41" s="31">
        <f t="shared" si="0"/>
        <v>12251.070375916617</v>
      </c>
      <c r="F41" s="10">
        <f t="shared" si="1"/>
        <v>12251</v>
      </c>
      <c r="G41" s="10">
        <f t="shared" si="2"/>
        <v>0.09474400000181049</v>
      </c>
      <c r="I41" s="10">
        <f>+G41</f>
        <v>0.09474400000181049</v>
      </c>
      <c r="O41" s="10">
        <f t="shared" si="3"/>
        <v>0.081567565101549</v>
      </c>
      <c r="Q41" s="12">
        <f t="shared" si="4"/>
        <v>31906.112</v>
      </c>
      <c r="AA41" s="10">
        <v>8</v>
      </c>
      <c r="AC41" s="10" t="s">
        <v>28</v>
      </c>
      <c r="AE41" s="10" t="s">
        <v>30</v>
      </c>
    </row>
    <row r="42" spans="1:31" s="10" customFormat="1" ht="12.75" customHeight="1">
      <c r="A42" s="31" t="s">
        <v>31</v>
      </c>
      <c r="B42" s="31"/>
      <c r="C42" s="32">
        <v>47239.625</v>
      </c>
      <c r="D42" s="32"/>
      <c r="E42" s="31">
        <f t="shared" si="0"/>
        <v>12485.062276416968</v>
      </c>
      <c r="F42" s="10">
        <f t="shared" si="1"/>
        <v>12485</v>
      </c>
      <c r="G42" s="10">
        <f t="shared" si="2"/>
        <v>0.08384000000660308</v>
      </c>
      <c r="I42" s="10">
        <f>+G42</f>
        <v>0.08384000000660308</v>
      </c>
      <c r="O42" s="10">
        <f t="shared" si="3"/>
        <v>0.08556489851867144</v>
      </c>
      <c r="Q42" s="12">
        <f t="shared" si="4"/>
        <v>32221.125</v>
      </c>
      <c r="AA42" s="10">
        <v>6</v>
      </c>
      <c r="AC42" s="10" t="s">
        <v>28</v>
      </c>
      <c r="AE42" s="10" t="s">
        <v>30</v>
      </c>
    </row>
    <row r="43" spans="1:17" ht="12.75">
      <c r="A43" s="63" t="s">
        <v>155</v>
      </c>
      <c r="B43" s="65" t="s">
        <v>44</v>
      </c>
      <c r="C43" s="63">
        <v>47293.505</v>
      </c>
      <c r="D43" s="63" t="s">
        <v>80</v>
      </c>
      <c r="E43" s="31">
        <f t="shared" si="0"/>
        <v>12525.084382168026</v>
      </c>
      <c r="F43" s="10">
        <f t="shared" si="1"/>
        <v>12525</v>
      </c>
      <c r="G43" s="10">
        <f t="shared" si="2"/>
        <v>0.11360000000422588</v>
      </c>
      <c r="H43" s="10"/>
      <c r="I43" s="10"/>
      <c r="J43" s="10"/>
      <c r="L43" s="10"/>
      <c r="M43" s="10"/>
      <c r="N43" s="10">
        <f>+G43</f>
        <v>0.11360000000422588</v>
      </c>
      <c r="O43" s="10">
        <f t="shared" si="3"/>
        <v>0.08624820337629921</v>
      </c>
      <c r="P43" s="10"/>
      <c r="Q43" s="12">
        <f t="shared" si="4"/>
        <v>32275.004999999997</v>
      </c>
    </row>
    <row r="44" spans="1:17" ht="12.75">
      <c r="A44" s="63" t="s">
        <v>155</v>
      </c>
      <c r="B44" s="65" t="s">
        <v>44</v>
      </c>
      <c r="C44" s="63">
        <v>47293.507</v>
      </c>
      <c r="D44" s="63" t="s">
        <v>80</v>
      </c>
      <c r="E44" s="31">
        <f t="shared" si="0"/>
        <v>12525.085867769576</v>
      </c>
      <c r="F44" s="10">
        <f t="shared" si="1"/>
        <v>12525</v>
      </c>
      <c r="G44" s="10">
        <f t="shared" si="2"/>
        <v>0.11560000000463333</v>
      </c>
      <c r="H44" s="10"/>
      <c r="I44" s="10"/>
      <c r="J44" s="10"/>
      <c r="L44" s="10"/>
      <c r="M44" s="10"/>
      <c r="N44" s="10">
        <f>+G44</f>
        <v>0.11560000000463333</v>
      </c>
      <c r="O44" s="10">
        <f t="shared" si="3"/>
        <v>0.08624820337629921</v>
      </c>
      <c r="P44" s="10"/>
      <c r="Q44" s="12">
        <f t="shared" si="4"/>
        <v>32275.006999999998</v>
      </c>
    </row>
    <row r="45" spans="1:31" s="10" customFormat="1" ht="12.75" customHeight="1">
      <c r="A45" s="31" t="s">
        <v>32</v>
      </c>
      <c r="B45" s="31"/>
      <c r="C45" s="32">
        <v>47612.567</v>
      </c>
      <c r="D45" s="32"/>
      <c r="E45" s="31">
        <f t="shared" si="0"/>
        <v>12762.08388300591</v>
      </c>
      <c r="F45" s="10">
        <f t="shared" si="1"/>
        <v>12762</v>
      </c>
      <c r="G45" s="10">
        <f t="shared" si="2"/>
        <v>0.11292800000956049</v>
      </c>
      <c r="I45" s="10">
        <f>+G45</f>
        <v>0.11292800000956049</v>
      </c>
      <c r="O45" s="10">
        <f t="shared" si="3"/>
        <v>0.09029678465774371</v>
      </c>
      <c r="Q45" s="12">
        <f t="shared" si="4"/>
        <v>32594.067000000003</v>
      </c>
      <c r="AA45" s="10">
        <v>5</v>
      </c>
      <c r="AC45" s="10" t="s">
        <v>28</v>
      </c>
      <c r="AE45" s="10" t="s">
        <v>30</v>
      </c>
    </row>
    <row r="46" spans="1:17" ht="12.75">
      <c r="A46" s="63" t="s">
        <v>155</v>
      </c>
      <c r="B46" s="65" t="s">
        <v>44</v>
      </c>
      <c r="C46" s="63">
        <v>47670.461</v>
      </c>
      <c r="D46" s="63" t="s">
        <v>80</v>
      </c>
      <c r="E46" s="31">
        <f t="shared" si="0"/>
        <v>12805.087591067379</v>
      </c>
      <c r="F46" s="10">
        <f t="shared" si="1"/>
        <v>12805</v>
      </c>
      <c r="G46" s="10">
        <f t="shared" si="2"/>
        <v>0.11792000000423286</v>
      </c>
      <c r="H46" s="10"/>
      <c r="I46" s="10"/>
      <c r="J46" s="10"/>
      <c r="L46" s="10"/>
      <c r="M46" s="10"/>
      <c r="N46" s="10">
        <f>+G46</f>
        <v>0.11792000000423286</v>
      </c>
      <c r="O46" s="10">
        <f t="shared" si="3"/>
        <v>0.09103133737969357</v>
      </c>
      <c r="P46" s="10"/>
      <c r="Q46" s="12">
        <f t="shared" si="4"/>
        <v>32651.961000000003</v>
      </c>
    </row>
    <row r="47" spans="1:17" ht="12.75">
      <c r="A47" s="63" t="s">
        <v>155</v>
      </c>
      <c r="B47" s="65" t="s">
        <v>44</v>
      </c>
      <c r="C47" s="63">
        <v>47670.469</v>
      </c>
      <c r="D47" s="63" t="s">
        <v>80</v>
      </c>
      <c r="E47" s="31">
        <f t="shared" si="0"/>
        <v>12805.093533473573</v>
      </c>
      <c r="F47" s="10">
        <f t="shared" si="1"/>
        <v>12805</v>
      </c>
      <c r="G47" s="10">
        <f t="shared" si="2"/>
        <v>0.12591999999858672</v>
      </c>
      <c r="H47" s="10"/>
      <c r="I47" s="10"/>
      <c r="J47" s="10"/>
      <c r="L47" s="10"/>
      <c r="M47" s="10"/>
      <c r="N47" s="10">
        <f>+G47</f>
        <v>0.12591999999858672</v>
      </c>
      <c r="O47" s="10">
        <f t="shared" si="3"/>
        <v>0.09103133737969357</v>
      </c>
      <c r="P47" s="10"/>
      <c r="Q47" s="12">
        <f t="shared" si="4"/>
        <v>32651.968999999997</v>
      </c>
    </row>
    <row r="48" spans="1:31" s="10" customFormat="1" ht="12.75" customHeight="1">
      <c r="A48" s="31" t="s">
        <v>33</v>
      </c>
      <c r="B48" s="31"/>
      <c r="C48" s="32">
        <v>47954.527</v>
      </c>
      <c r="D48" s="32"/>
      <c r="E48" s="31">
        <f t="shared" si="0"/>
        <v>13016.092035987214</v>
      </c>
      <c r="F48" s="10">
        <f t="shared" si="1"/>
        <v>13016</v>
      </c>
      <c r="G48" s="10">
        <f t="shared" si="2"/>
        <v>0.12390400000731461</v>
      </c>
      <c r="I48" s="10">
        <f>+G48</f>
        <v>0.12390400000731461</v>
      </c>
      <c r="O48" s="10">
        <f t="shared" si="3"/>
        <v>0.09463577050368005</v>
      </c>
      <c r="Q48" s="12">
        <f t="shared" si="4"/>
        <v>32936.027</v>
      </c>
      <c r="AA48" s="10">
        <v>4</v>
      </c>
      <c r="AC48" s="10" t="s">
        <v>28</v>
      </c>
      <c r="AE48" s="10" t="s">
        <v>30</v>
      </c>
    </row>
    <row r="49" spans="1:17" ht="12.75">
      <c r="A49" s="63" t="s">
        <v>179</v>
      </c>
      <c r="B49" s="65" t="s">
        <v>44</v>
      </c>
      <c r="C49" s="63">
        <v>48016.456</v>
      </c>
      <c r="D49" s="63" t="s">
        <v>80</v>
      </c>
      <c r="E49" s="31">
        <f t="shared" si="0"/>
        <v>13062.09294517536</v>
      </c>
      <c r="F49" s="10">
        <f t="shared" si="1"/>
        <v>13062</v>
      </c>
      <c r="G49" s="10">
        <f t="shared" si="2"/>
        <v>0.12512799999967683</v>
      </c>
      <c r="H49" s="10"/>
      <c r="I49" s="10"/>
      <c r="J49" s="10"/>
      <c r="L49" s="10"/>
      <c r="M49" s="10"/>
      <c r="N49" s="10">
        <f>+G49</f>
        <v>0.12512799999967683</v>
      </c>
      <c r="O49" s="10">
        <f t="shared" si="3"/>
        <v>0.09542157108995197</v>
      </c>
      <c r="P49" s="10"/>
      <c r="Q49" s="12">
        <f t="shared" si="4"/>
        <v>32997.956</v>
      </c>
    </row>
    <row r="50" spans="1:17" ht="12.75">
      <c r="A50" s="63" t="s">
        <v>179</v>
      </c>
      <c r="B50" s="65" t="s">
        <v>44</v>
      </c>
      <c r="C50" s="63">
        <v>48016.461</v>
      </c>
      <c r="D50" s="63" t="s">
        <v>80</v>
      </c>
      <c r="E50" s="31">
        <f t="shared" si="0"/>
        <v>13062.096659179238</v>
      </c>
      <c r="F50" s="10">
        <f t="shared" si="1"/>
        <v>13062</v>
      </c>
      <c r="G50" s="10">
        <f t="shared" si="2"/>
        <v>0.13012800000433344</v>
      </c>
      <c r="H50" s="10"/>
      <c r="I50" s="10"/>
      <c r="J50" s="10"/>
      <c r="L50" s="10"/>
      <c r="M50" s="10"/>
      <c r="N50" s="10">
        <f>+G50</f>
        <v>0.13012800000433344</v>
      </c>
      <c r="O50" s="10">
        <f t="shared" si="3"/>
        <v>0.09542157108995197</v>
      </c>
      <c r="P50" s="10"/>
      <c r="Q50" s="12">
        <f t="shared" si="4"/>
        <v>32997.961</v>
      </c>
    </row>
    <row r="51" spans="1:31" s="10" customFormat="1" ht="12.75" customHeight="1">
      <c r="A51" s="31" t="s">
        <v>34</v>
      </c>
      <c r="B51" s="31"/>
      <c r="C51" s="32">
        <v>48113.354</v>
      </c>
      <c r="D51" s="32"/>
      <c r="E51" s="31">
        <f t="shared" si="0"/>
        <v>13134.06885466063</v>
      </c>
      <c r="F51" s="10">
        <f t="shared" si="1"/>
        <v>13134</v>
      </c>
      <c r="G51" s="10">
        <f t="shared" si="2"/>
        <v>0.09269599999970524</v>
      </c>
      <c r="I51" s="10">
        <f aca="true" t="shared" si="6" ref="I51:I57">+G51</f>
        <v>0.09269599999970524</v>
      </c>
      <c r="O51" s="10">
        <f t="shared" si="3"/>
        <v>0.09665151983368195</v>
      </c>
      <c r="Q51" s="12">
        <f t="shared" si="4"/>
        <v>33094.854</v>
      </c>
      <c r="AA51" s="10">
        <v>4</v>
      </c>
      <c r="AC51" s="10" t="s">
        <v>28</v>
      </c>
      <c r="AE51" s="10" t="s">
        <v>30</v>
      </c>
    </row>
    <row r="52" spans="1:31" s="10" customFormat="1" ht="12.75" customHeight="1">
      <c r="A52" s="31" t="s">
        <v>35</v>
      </c>
      <c r="B52" s="31"/>
      <c r="C52" s="32">
        <v>48440.523</v>
      </c>
      <c r="D52" s="32">
        <v>0.006</v>
      </c>
      <c r="E52" s="31">
        <f t="shared" si="0"/>
        <v>13377.090241380542</v>
      </c>
      <c r="F52" s="10">
        <f t="shared" si="1"/>
        <v>13377</v>
      </c>
      <c r="G52" s="10">
        <f t="shared" si="2"/>
        <v>0.12148800000431947</v>
      </c>
      <c r="I52" s="10">
        <f t="shared" si="6"/>
        <v>0.12148800000431947</v>
      </c>
      <c r="O52" s="10">
        <f t="shared" si="3"/>
        <v>0.10080259684377063</v>
      </c>
      <c r="Q52" s="12">
        <f t="shared" si="4"/>
        <v>33422.023</v>
      </c>
      <c r="AA52" s="10">
        <v>8</v>
      </c>
      <c r="AC52" s="10" t="s">
        <v>28</v>
      </c>
      <c r="AE52" s="10" t="s">
        <v>30</v>
      </c>
    </row>
    <row r="53" spans="1:31" s="10" customFormat="1" ht="12.75" customHeight="1">
      <c r="A53" s="31" t="s">
        <v>36</v>
      </c>
      <c r="B53" s="31"/>
      <c r="C53" s="32">
        <v>49078.641</v>
      </c>
      <c r="D53" s="32">
        <v>0.006</v>
      </c>
      <c r="E53" s="31">
        <f aca="true" t="shared" si="7" ref="E53:E76">+(C53-C$7)/C$8</f>
        <v>13851.084786251653</v>
      </c>
      <c r="F53" s="10">
        <f aca="true" t="shared" si="8" ref="F53:F84">ROUND(2*E53,0)/2</f>
        <v>13851</v>
      </c>
      <c r="G53" s="10">
        <f t="shared" si="2"/>
        <v>0.11414400000649039</v>
      </c>
      <c r="I53" s="10">
        <f t="shared" si="6"/>
        <v>0.11414400000649039</v>
      </c>
      <c r="O53" s="10">
        <f aca="true" t="shared" si="9" ref="O53:O76">+C$11+C$12*F53</f>
        <v>0.10889975940665966</v>
      </c>
      <c r="Q53" s="12">
        <f aca="true" t="shared" si="10" ref="Q53:Q76">+C53-15018.5</f>
        <v>34060.141</v>
      </c>
      <c r="AA53" s="10">
        <v>7</v>
      </c>
      <c r="AC53" s="10" t="s">
        <v>28</v>
      </c>
      <c r="AE53" s="10" t="s">
        <v>30</v>
      </c>
    </row>
    <row r="54" spans="1:31" s="10" customFormat="1" ht="12.75" customHeight="1">
      <c r="A54" s="31" t="s">
        <v>37</v>
      </c>
      <c r="B54" s="31"/>
      <c r="C54" s="32">
        <v>49451.533</v>
      </c>
      <c r="D54" s="32"/>
      <c r="E54" s="31">
        <f t="shared" si="7"/>
        <v>14128.069252801848</v>
      </c>
      <c r="F54" s="10">
        <f t="shared" si="8"/>
        <v>14128</v>
      </c>
      <c r="G54" s="10">
        <f t="shared" si="2"/>
        <v>0.09323200000653742</v>
      </c>
      <c r="I54" s="10">
        <f t="shared" si="6"/>
        <v>0.09323200000653742</v>
      </c>
      <c r="O54" s="10">
        <f t="shared" si="9"/>
        <v>0.11363164554573196</v>
      </c>
      <c r="Q54" s="12">
        <f t="shared" si="10"/>
        <v>34433.033</v>
      </c>
      <c r="AA54" s="10">
        <v>5</v>
      </c>
      <c r="AC54" s="10" t="s">
        <v>28</v>
      </c>
      <c r="AE54" s="10" t="s">
        <v>30</v>
      </c>
    </row>
    <row r="55" spans="1:31" s="10" customFormat="1" ht="12.75" customHeight="1">
      <c r="A55" s="31" t="s">
        <v>38</v>
      </c>
      <c r="B55" s="31"/>
      <c r="C55" s="32">
        <v>49801.578</v>
      </c>
      <c r="D55" s="32">
        <v>0.004</v>
      </c>
      <c r="E55" s="31">
        <f t="shared" si="7"/>
        <v>14388.082950048136</v>
      </c>
      <c r="F55" s="10">
        <f t="shared" si="8"/>
        <v>14388</v>
      </c>
      <c r="G55" s="10">
        <f t="shared" si="2"/>
        <v>0.11167200000636512</v>
      </c>
      <c r="I55" s="10">
        <f t="shared" si="6"/>
        <v>0.11167200000636512</v>
      </c>
      <c r="O55" s="10">
        <f t="shared" si="9"/>
        <v>0.11807312712031245</v>
      </c>
      <c r="Q55" s="12">
        <f t="shared" si="10"/>
        <v>34783.078</v>
      </c>
      <c r="AA55" s="10">
        <v>6</v>
      </c>
      <c r="AC55" s="10" t="s">
        <v>28</v>
      </c>
      <c r="AE55" s="10" t="s">
        <v>30</v>
      </c>
    </row>
    <row r="56" spans="1:31" s="10" customFormat="1" ht="12.75" customHeight="1">
      <c r="A56" s="31" t="s">
        <v>39</v>
      </c>
      <c r="B56" s="31"/>
      <c r="C56" s="32">
        <v>49859.487</v>
      </c>
      <c r="D56" s="32">
        <v>0.009</v>
      </c>
      <c r="E56" s="31">
        <f t="shared" si="7"/>
        <v>14431.097800121228</v>
      </c>
      <c r="F56" s="10">
        <f t="shared" si="8"/>
        <v>14431</v>
      </c>
      <c r="G56" s="10">
        <f t="shared" si="2"/>
        <v>0.13166400000773137</v>
      </c>
      <c r="I56" s="10">
        <f t="shared" si="6"/>
        <v>0.13166400000773137</v>
      </c>
      <c r="O56" s="10">
        <f t="shared" si="9"/>
        <v>0.11880767984226229</v>
      </c>
      <c r="Q56" s="12">
        <f t="shared" si="10"/>
        <v>34840.987</v>
      </c>
      <c r="AA56" s="10">
        <v>8</v>
      </c>
      <c r="AC56" s="10" t="s">
        <v>28</v>
      </c>
      <c r="AE56" s="10" t="s">
        <v>30</v>
      </c>
    </row>
    <row r="57" spans="1:31" s="10" customFormat="1" ht="12.75" customHeight="1">
      <c r="A57" s="31" t="s">
        <v>40</v>
      </c>
      <c r="B57" s="31"/>
      <c r="C57" s="32">
        <v>50851.686</v>
      </c>
      <c r="D57" s="32">
        <v>0.004</v>
      </c>
      <c r="E57" s="31">
        <f t="shared" si="7"/>
        <v>15168.103986166081</v>
      </c>
      <c r="F57" s="10">
        <f t="shared" si="8"/>
        <v>15168</v>
      </c>
      <c r="G57" s="10">
        <f t="shared" si="2"/>
        <v>0.1399920000039856</v>
      </c>
      <c r="I57" s="10">
        <f t="shared" si="6"/>
        <v>0.1399920000039856</v>
      </c>
      <c r="O57" s="10">
        <f t="shared" si="9"/>
        <v>0.1313975718440539</v>
      </c>
      <c r="Q57" s="12">
        <f t="shared" si="10"/>
        <v>35833.186</v>
      </c>
      <c r="AA57" s="10">
        <v>6</v>
      </c>
      <c r="AC57" s="10" t="s">
        <v>28</v>
      </c>
      <c r="AE57" s="10" t="s">
        <v>30</v>
      </c>
    </row>
    <row r="58" spans="1:18" s="10" customFormat="1" ht="12.75" customHeight="1">
      <c r="A58" s="37" t="s">
        <v>42</v>
      </c>
      <c r="B58" s="38" t="s">
        <v>43</v>
      </c>
      <c r="C58" s="39">
        <v>51258.876</v>
      </c>
      <c r="D58" s="39">
        <v>0.005</v>
      </c>
      <c r="E58" s="31">
        <f t="shared" si="7"/>
        <v>15470.565033693441</v>
      </c>
      <c r="F58" s="10">
        <f t="shared" si="8"/>
        <v>15470.5</v>
      </c>
      <c r="O58" s="10">
        <f t="shared" si="9"/>
        <v>0.13656506482986389</v>
      </c>
      <c r="Q58" s="12">
        <f t="shared" si="10"/>
        <v>36240.376</v>
      </c>
      <c r="R58" s="11">
        <v>0.08755199999723118</v>
      </c>
    </row>
    <row r="59" spans="1:17" s="10" customFormat="1" ht="12.75" customHeight="1">
      <c r="A59" s="37" t="s">
        <v>42</v>
      </c>
      <c r="B59" s="38" t="s">
        <v>44</v>
      </c>
      <c r="C59" s="39">
        <v>51310.762</v>
      </c>
      <c r="D59" s="39">
        <v>0.004</v>
      </c>
      <c r="E59" s="31">
        <f t="shared" si="7"/>
        <v>15509.105994699377</v>
      </c>
      <c r="F59" s="10">
        <f t="shared" si="8"/>
        <v>15509</v>
      </c>
      <c r="G59" s="10">
        <f aca="true" t="shared" si="11" ref="G59:G76">+C59-(C$7+F59*C$8)</f>
        <v>0.14269600000261562</v>
      </c>
      <c r="J59" s="10">
        <f>+G59</f>
        <v>0.14269600000261562</v>
      </c>
      <c r="O59" s="10">
        <f t="shared" si="9"/>
        <v>0.13722274575533064</v>
      </c>
      <c r="Q59" s="12">
        <f t="shared" si="10"/>
        <v>36292.262</v>
      </c>
    </row>
    <row r="60" spans="1:17" ht="12.75">
      <c r="A60" s="63" t="s">
        <v>222</v>
      </c>
      <c r="B60" s="65" t="s">
        <v>44</v>
      </c>
      <c r="C60" s="63">
        <v>51578.669</v>
      </c>
      <c r="D60" s="63" t="s">
        <v>80</v>
      </c>
      <c r="E60" s="31">
        <f t="shared" si="7"/>
        <v>15708.10752189777</v>
      </c>
      <c r="F60" s="10">
        <f t="shared" si="8"/>
        <v>15708</v>
      </c>
      <c r="G60" s="10">
        <f t="shared" si="11"/>
        <v>0.1447520000001532</v>
      </c>
      <c r="H60" s="10"/>
      <c r="I60" s="10"/>
      <c r="J60" s="10"/>
      <c r="L60" s="10"/>
      <c r="M60" s="10"/>
      <c r="N60" s="10">
        <f>+G60</f>
        <v>0.1447520000001532</v>
      </c>
      <c r="O60" s="10">
        <f t="shared" si="9"/>
        <v>0.14062218742202878</v>
      </c>
      <c r="P60" s="10"/>
      <c r="Q60" s="12">
        <f t="shared" si="10"/>
        <v>36560.169</v>
      </c>
    </row>
    <row r="61" spans="1:17" s="10" customFormat="1" ht="12.75" customHeight="1">
      <c r="A61" s="37" t="s">
        <v>46</v>
      </c>
      <c r="B61" s="40"/>
      <c r="C61" s="39">
        <v>53502.4867</v>
      </c>
      <c r="D61" s="39">
        <v>0.0004</v>
      </c>
      <c r="E61" s="31">
        <f t="shared" si="7"/>
        <v>17137.120800204422</v>
      </c>
      <c r="F61" s="10">
        <f t="shared" si="8"/>
        <v>17137</v>
      </c>
      <c r="G61" s="10">
        <f t="shared" si="11"/>
        <v>0.16262799999822164</v>
      </c>
      <c r="J61" s="10">
        <f>+G61</f>
        <v>0.16262799999822164</v>
      </c>
      <c r="O61" s="10">
        <f t="shared" si="9"/>
        <v>0.1650332534607807</v>
      </c>
      <c r="Q61" s="12">
        <f t="shared" si="10"/>
        <v>38483.9867</v>
      </c>
    </row>
    <row r="62" spans="1:17" s="10" customFormat="1" ht="12.75" customHeight="1">
      <c r="A62" s="39" t="s">
        <v>66</v>
      </c>
      <c r="B62" s="38" t="s">
        <v>44</v>
      </c>
      <c r="C62" s="39">
        <v>53502.492</v>
      </c>
      <c r="D62" s="39">
        <v>0.005</v>
      </c>
      <c r="E62" s="31">
        <f t="shared" si="7"/>
        <v>17137.124737048525</v>
      </c>
      <c r="F62" s="10">
        <f t="shared" si="8"/>
        <v>17137</v>
      </c>
      <c r="G62" s="10">
        <f t="shared" si="11"/>
        <v>0.16792799999529961</v>
      </c>
      <c r="K62" s="10">
        <f>+G62</f>
        <v>0.16792799999529961</v>
      </c>
      <c r="O62" s="10">
        <f t="shared" si="9"/>
        <v>0.1650332534607807</v>
      </c>
      <c r="Q62" s="12">
        <f t="shared" si="10"/>
        <v>38483.992</v>
      </c>
    </row>
    <row r="63" spans="1:17" s="10" customFormat="1" ht="12.75" customHeight="1">
      <c r="A63" s="37" t="s">
        <v>48</v>
      </c>
      <c r="B63" s="41"/>
      <c r="C63" s="39">
        <v>53566.4359</v>
      </c>
      <c r="D63" s="39">
        <v>0.0007</v>
      </c>
      <c r="E63" s="31">
        <f t="shared" si="7"/>
        <v>17184.622315517998</v>
      </c>
      <c r="F63" s="10">
        <f t="shared" si="8"/>
        <v>17184.5</v>
      </c>
      <c r="G63" s="10">
        <f t="shared" si="11"/>
        <v>0.1646679999976186</v>
      </c>
      <c r="J63" s="10">
        <f>+G63</f>
        <v>0.1646679999976186</v>
      </c>
      <c r="O63" s="10">
        <f t="shared" si="9"/>
        <v>0.16584467797921373</v>
      </c>
      <c r="Q63" s="12">
        <f t="shared" si="10"/>
        <v>38547.9359</v>
      </c>
    </row>
    <row r="64" spans="1:17" ht="12.75">
      <c r="A64" s="63" t="s">
        <v>244</v>
      </c>
      <c r="B64" s="65" t="s">
        <v>43</v>
      </c>
      <c r="C64" s="63">
        <v>54297.4702</v>
      </c>
      <c r="D64" s="63" t="s">
        <v>80</v>
      </c>
      <c r="E64" s="31">
        <f t="shared" si="7"/>
        <v>17727.635160029004</v>
      </c>
      <c r="F64" s="10">
        <f t="shared" si="8"/>
        <v>17727.5</v>
      </c>
      <c r="G64" s="10">
        <f t="shared" si="11"/>
        <v>0.18196000000898493</v>
      </c>
      <c r="H64" s="10"/>
      <c r="I64" s="10"/>
      <c r="J64" s="10"/>
      <c r="L64" s="10"/>
      <c r="M64" s="10"/>
      <c r="N64" s="10">
        <f>+G64</f>
        <v>0.18196000000898493</v>
      </c>
      <c r="O64" s="10">
        <f t="shared" si="9"/>
        <v>0.17512054142151065</v>
      </c>
      <c r="P64" s="10"/>
      <c r="Q64" s="12">
        <f t="shared" si="10"/>
        <v>39278.9702</v>
      </c>
    </row>
    <row r="65" spans="1:17" s="10" customFormat="1" ht="12.75" customHeight="1">
      <c r="A65" s="42" t="s">
        <v>57</v>
      </c>
      <c r="B65" s="43" t="s">
        <v>44</v>
      </c>
      <c r="C65" s="42">
        <v>54957.8089</v>
      </c>
      <c r="D65" s="42">
        <v>0.0015</v>
      </c>
      <c r="E65" s="31">
        <f t="shared" si="7"/>
        <v>18218.135258078706</v>
      </c>
      <c r="F65" s="10">
        <f t="shared" si="8"/>
        <v>18218</v>
      </c>
      <c r="G65" s="10">
        <f t="shared" si="11"/>
        <v>0.18209200000273995</v>
      </c>
      <c r="J65" s="10">
        <f>+G65</f>
        <v>0.18209200000273995</v>
      </c>
      <c r="O65" s="10">
        <f t="shared" si="9"/>
        <v>0.18349956723817115</v>
      </c>
      <c r="Q65" s="12">
        <f t="shared" si="10"/>
        <v>39939.3089</v>
      </c>
    </row>
    <row r="66" spans="1:17" s="10" customFormat="1" ht="12.75" customHeight="1">
      <c r="A66" s="39" t="s">
        <v>63</v>
      </c>
      <c r="B66" s="38" t="s">
        <v>44</v>
      </c>
      <c r="C66" s="39">
        <v>55341.4971</v>
      </c>
      <c r="D66" s="39">
        <v>0.0028</v>
      </c>
      <c r="E66" s="31">
        <f t="shared" si="7"/>
        <v>18503.139150354764</v>
      </c>
      <c r="F66" s="10">
        <f t="shared" si="8"/>
        <v>18503</v>
      </c>
      <c r="G66" s="10">
        <f t="shared" si="11"/>
        <v>0.18733200000133365</v>
      </c>
      <c r="J66" s="10">
        <f>+G66</f>
        <v>0.18733200000133365</v>
      </c>
      <c r="O66" s="10">
        <f t="shared" si="9"/>
        <v>0.18836811434876896</v>
      </c>
      <c r="Q66" s="12">
        <f t="shared" si="10"/>
        <v>40322.9971</v>
      </c>
    </row>
    <row r="67" spans="1:17" ht="12.75">
      <c r="A67" s="63" t="s">
        <v>260</v>
      </c>
      <c r="B67" s="65" t="s">
        <v>44</v>
      </c>
      <c r="C67" s="63">
        <v>55380.5388</v>
      </c>
      <c r="D67" s="63" t="s">
        <v>80</v>
      </c>
      <c r="E67" s="31">
        <f t="shared" si="7"/>
        <v>18532.139355367777</v>
      </c>
      <c r="F67" s="10">
        <f t="shared" si="8"/>
        <v>18532</v>
      </c>
      <c r="G67" s="10">
        <f t="shared" si="11"/>
        <v>0.18760800000018207</v>
      </c>
      <c r="H67" s="10"/>
      <c r="I67" s="10"/>
      <c r="J67" s="10"/>
      <c r="L67" s="10"/>
      <c r="M67" s="10"/>
      <c r="N67" s="10">
        <f>+G67</f>
        <v>0.18760800000018207</v>
      </c>
      <c r="O67" s="10">
        <f t="shared" si="9"/>
        <v>0.18886351037054913</v>
      </c>
      <c r="P67" s="10"/>
      <c r="Q67" s="12">
        <f t="shared" si="10"/>
        <v>40362.0388</v>
      </c>
    </row>
    <row r="68" spans="1:17" s="10" customFormat="1" ht="12.75" customHeight="1">
      <c r="A68" s="44" t="s">
        <v>61</v>
      </c>
      <c r="B68" s="43" t="s">
        <v>44</v>
      </c>
      <c r="C68" s="42">
        <v>55380.53886</v>
      </c>
      <c r="D68" s="42">
        <v>0.0003</v>
      </c>
      <c r="E68" s="31">
        <f t="shared" si="7"/>
        <v>18532.139399935822</v>
      </c>
      <c r="F68" s="10">
        <f t="shared" si="8"/>
        <v>18532</v>
      </c>
      <c r="G68" s="10">
        <f t="shared" si="11"/>
        <v>0.18766799999866635</v>
      </c>
      <c r="K68" s="10">
        <f>+G68</f>
        <v>0.18766799999866635</v>
      </c>
      <c r="O68" s="10">
        <f t="shared" si="9"/>
        <v>0.18886351037054913</v>
      </c>
      <c r="Q68" s="12">
        <f t="shared" si="10"/>
        <v>40362.03886</v>
      </c>
    </row>
    <row r="69" spans="1:17" s="10" customFormat="1" ht="12.75" customHeight="1">
      <c r="A69" s="39" t="s">
        <v>65</v>
      </c>
      <c r="B69" s="38" t="s">
        <v>44</v>
      </c>
      <c r="C69" s="39">
        <v>55660.5641</v>
      </c>
      <c r="D69" s="39">
        <v>0.0008</v>
      </c>
      <c r="E69" s="31">
        <f t="shared" si="7"/>
        <v>18740.14236519652</v>
      </c>
      <c r="F69" s="10">
        <f t="shared" si="8"/>
        <v>18740</v>
      </c>
      <c r="G69" s="10">
        <f t="shared" si="11"/>
        <v>0.19166000000404892</v>
      </c>
      <c r="J69" s="10">
        <f>+G69</f>
        <v>0.19166000000404892</v>
      </c>
      <c r="O69" s="10">
        <f t="shared" si="9"/>
        <v>0.1924166956302135</v>
      </c>
      <c r="Q69" s="12">
        <f t="shared" si="10"/>
        <v>40642.0641</v>
      </c>
    </row>
    <row r="70" spans="1:17" s="10" customFormat="1" ht="12.75" customHeight="1">
      <c r="A70" s="39" t="s">
        <v>65</v>
      </c>
      <c r="B70" s="38" t="s">
        <v>44</v>
      </c>
      <c r="C70" s="39">
        <v>55683.45</v>
      </c>
      <c r="D70" s="39">
        <v>0.0001</v>
      </c>
      <c r="E70" s="31">
        <f t="shared" si="7"/>
        <v>18757.142029450566</v>
      </c>
      <c r="F70" s="10">
        <f t="shared" si="8"/>
        <v>18757</v>
      </c>
      <c r="G70" s="10">
        <f t="shared" si="11"/>
        <v>0.19120800000382587</v>
      </c>
      <c r="J70" s="10">
        <f>+G70</f>
        <v>0.19120800000382587</v>
      </c>
      <c r="O70" s="10">
        <f t="shared" si="9"/>
        <v>0.1927071001947053</v>
      </c>
      <c r="Q70" s="12">
        <f t="shared" si="10"/>
        <v>40664.95</v>
      </c>
    </row>
    <row r="71" spans="1:17" s="10" customFormat="1" ht="12.75" customHeight="1">
      <c r="A71" s="36" t="s">
        <v>67</v>
      </c>
      <c r="B71" s="34" t="s">
        <v>43</v>
      </c>
      <c r="C71" s="33">
        <v>55689.50856</v>
      </c>
      <c r="D71" s="33">
        <v>0.0005</v>
      </c>
      <c r="E71" s="31">
        <f t="shared" si="7"/>
        <v>18761.642332513286</v>
      </c>
      <c r="F71" s="10">
        <f t="shared" si="8"/>
        <v>18761.5</v>
      </c>
      <c r="G71" s="10">
        <f t="shared" si="11"/>
        <v>0.19161600000370527</v>
      </c>
      <c r="K71" s="10">
        <f>+G71</f>
        <v>0.19161600000370527</v>
      </c>
      <c r="O71" s="10">
        <f t="shared" si="9"/>
        <v>0.19278397199118844</v>
      </c>
      <c r="Q71" s="12">
        <f t="shared" si="10"/>
        <v>40671.00856</v>
      </c>
    </row>
    <row r="72" spans="1:17" s="10" customFormat="1" ht="12.75" customHeight="1">
      <c r="A72" s="39" t="s">
        <v>65</v>
      </c>
      <c r="B72" s="38" t="s">
        <v>43</v>
      </c>
      <c r="C72" s="39">
        <v>55689.5116</v>
      </c>
      <c r="D72" s="39">
        <v>0.0238</v>
      </c>
      <c r="E72" s="31">
        <f t="shared" si="7"/>
        <v>18761.64459062764</v>
      </c>
      <c r="F72" s="10">
        <f t="shared" si="8"/>
        <v>18761.5</v>
      </c>
      <c r="G72" s="10">
        <f t="shared" si="11"/>
        <v>0.19465599999966798</v>
      </c>
      <c r="J72" s="10">
        <f>+G72</f>
        <v>0.19465599999966798</v>
      </c>
      <c r="O72" s="10">
        <f t="shared" si="9"/>
        <v>0.19278397199118844</v>
      </c>
      <c r="Q72" s="12">
        <f t="shared" si="10"/>
        <v>40671.0116</v>
      </c>
    </row>
    <row r="73" spans="1:17" s="10" customFormat="1" ht="12.75" customHeight="1">
      <c r="A73" s="39" t="s">
        <v>64</v>
      </c>
      <c r="B73" s="38" t="s">
        <v>44</v>
      </c>
      <c r="C73" s="39">
        <v>55723.8401</v>
      </c>
      <c r="D73" s="39">
        <v>0.0004</v>
      </c>
      <c r="E73" s="31">
        <f t="shared" si="7"/>
        <v>18787.14382702844</v>
      </c>
      <c r="F73" s="10">
        <f t="shared" si="8"/>
        <v>18787</v>
      </c>
      <c r="G73" s="10">
        <f t="shared" si="11"/>
        <v>0.19362800000817515</v>
      </c>
      <c r="J73" s="10">
        <f>+G73</f>
        <v>0.19362800000817515</v>
      </c>
      <c r="O73" s="10">
        <f t="shared" si="9"/>
        <v>0.19321957883792615</v>
      </c>
      <c r="Q73" s="12">
        <f t="shared" si="10"/>
        <v>40705.3401</v>
      </c>
    </row>
    <row r="74" spans="1:17" s="10" customFormat="1" ht="12.75" customHeight="1">
      <c r="A74" s="36" t="s">
        <v>67</v>
      </c>
      <c r="B74" s="34" t="s">
        <v>44</v>
      </c>
      <c r="C74" s="33">
        <v>55749.41752</v>
      </c>
      <c r="D74" s="33">
        <v>0.0003</v>
      </c>
      <c r="E74" s="31">
        <f t="shared" si="7"/>
        <v>18806.142754424123</v>
      </c>
      <c r="F74" s="10">
        <f t="shared" si="8"/>
        <v>18806</v>
      </c>
      <c r="G74" s="10">
        <f t="shared" si="11"/>
        <v>0.19218399999954272</v>
      </c>
      <c r="K74" s="10">
        <f>+G74</f>
        <v>0.19218399999954272</v>
      </c>
      <c r="O74" s="10">
        <f t="shared" si="9"/>
        <v>0.1935441486452993</v>
      </c>
      <c r="Q74" s="12">
        <f t="shared" si="10"/>
        <v>40730.91752</v>
      </c>
    </row>
    <row r="75" spans="1:17" s="10" customFormat="1" ht="12.75" customHeight="1">
      <c r="A75" s="36" t="s">
        <v>67</v>
      </c>
      <c r="B75" s="34" t="s">
        <v>44</v>
      </c>
      <c r="C75" s="33">
        <v>56095.40875</v>
      </c>
      <c r="D75" s="33">
        <v>0.0002</v>
      </c>
      <c r="E75" s="31">
        <f t="shared" si="7"/>
        <v>19063.14530817319</v>
      </c>
      <c r="F75" s="10">
        <f t="shared" si="8"/>
        <v>19063</v>
      </c>
      <c r="G75" s="10">
        <f t="shared" si="11"/>
        <v>0.19562199999927543</v>
      </c>
      <c r="K75" s="10">
        <f>+G75</f>
        <v>0.19562199999927543</v>
      </c>
      <c r="O75" s="10">
        <f t="shared" si="9"/>
        <v>0.19793438235555774</v>
      </c>
      <c r="Q75" s="12">
        <f t="shared" si="10"/>
        <v>41076.90875</v>
      </c>
    </row>
    <row r="76" spans="1:17" s="10" customFormat="1" ht="12.75" customHeight="1">
      <c r="A76" s="45" t="s">
        <v>69</v>
      </c>
      <c r="B76" s="46" t="s">
        <v>44</v>
      </c>
      <c r="C76" s="47">
        <v>56476.40565</v>
      </c>
      <c r="D76" s="45">
        <v>0.0001</v>
      </c>
      <c r="E76" s="31">
        <f t="shared" si="7"/>
        <v>19346.150100723786</v>
      </c>
      <c r="F76" s="10">
        <f t="shared" si="8"/>
        <v>19346</v>
      </c>
      <c r="G76" s="10">
        <f t="shared" si="11"/>
        <v>0.20207400000072084</v>
      </c>
      <c r="N76" s="10">
        <f>+G76</f>
        <v>0.20207400000072084</v>
      </c>
      <c r="O76" s="10">
        <f t="shared" si="9"/>
        <v>0.2027687642232742</v>
      </c>
      <c r="Q76" s="12">
        <f t="shared" si="10"/>
        <v>41457.90565</v>
      </c>
    </row>
    <row r="77" ht="12.75">
      <c r="B77" s="16"/>
    </row>
    <row r="78" ht="12.75">
      <c r="B78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7"/>
  <sheetViews>
    <sheetView zoomScalePageLayoutView="0" workbookViewId="0" topLeftCell="A22">
      <selection activeCell="A36" sqref="A36:D63"/>
    </sheetView>
  </sheetViews>
  <sheetFormatPr defaultColWidth="9.140625" defaultRowHeight="12.75"/>
  <cols>
    <col min="1" max="1" width="19.7109375" style="49" customWidth="1"/>
    <col min="2" max="2" width="4.421875" style="9" customWidth="1"/>
    <col min="3" max="3" width="12.7109375" style="49" customWidth="1"/>
    <col min="4" max="4" width="5.421875" style="9" customWidth="1"/>
    <col min="5" max="5" width="14.8515625" style="9" customWidth="1"/>
    <col min="6" max="6" width="9.140625" style="9" customWidth="1"/>
    <col min="7" max="7" width="12.00390625" style="9" customWidth="1"/>
    <col min="8" max="8" width="14.140625" style="49" customWidth="1"/>
    <col min="9" max="9" width="22.5742187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421875" style="9" customWidth="1"/>
    <col min="14" max="14" width="14.140625" style="9" customWidth="1"/>
    <col min="15" max="15" width="23.421875" style="9" customWidth="1"/>
    <col min="16" max="16" width="16.57421875" style="9" customWidth="1"/>
    <col min="17" max="17" width="41.00390625" style="9" customWidth="1"/>
    <col min="18" max="16384" width="9.140625" style="9" customWidth="1"/>
  </cols>
  <sheetData>
    <row r="1" spans="1:10" ht="15.75">
      <c r="A1" s="48" t="s">
        <v>70</v>
      </c>
      <c r="I1" s="50" t="s">
        <v>71</v>
      </c>
      <c r="J1" s="51" t="s">
        <v>72</v>
      </c>
    </row>
    <row r="2" spans="9:10" ht="12.75">
      <c r="I2" s="52" t="s">
        <v>73</v>
      </c>
      <c r="J2" s="53" t="s">
        <v>74</v>
      </c>
    </row>
    <row r="3" spans="1:10" ht="12.75">
      <c r="A3" s="54" t="s">
        <v>75</v>
      </c>
      <c r="I3" s="52" t="s">
        <v>76</v>
      </c>
      <c r="J3" s="53" t="s">
        <v>77</v>
      </c>
    </row>
    <row r="4" spans="9:10" ht="12.75">
      <c r="I4" s="52" t="s">
        <v>78</v>
      </c>
      <c r="J4" s="53" t="s">
        <v>77</v>
      </c>
    </row>
    <row r="5" spans="9:10" ht="13.5" thickBot="1">
      <c r="I5" s="55" t="s">
        <v>79</v>
      </c>
      <c r="J5" s="56" t="s">
        <v>80</v>
      </c>
    </row>
    <row r="10" ht="13.5" thickBot="1"/>
    <row r="11" spans="1:16" ht="12.75" customHeight="1" thickBot="1">
      <c r="A11" s="49" t="str">
        <f aca="true" t="shared" si="0" ref="A11:A42">P11</f>
        <v> BBS 84 </v>
      </c>
      <c r="B11" s="16" t="str">
        <f aca="true" t="shared" si="1" ref="B11:B42">IF(H11=INT(H11),"I","II")</f>
        <v>I</v>
      </c>
      <c r="C11" s="49">
        <f aca="true" t="shared" si="2" ref="C11:C42">1*G11</f>
        <v>46924.612</v>
      </c>
      <c r="D11" s="9" t="str">
        <f aca="true" t="shared" si="3" ref="D11:D42">VLOOKUP(F11,I$1:J$5,2,FALSE)</f>
        <v>vis</v>
      </c>
      <c r="E11" s="57">
        <f>VLOOKUP(C11,A!C$21:E$973,3,FALSE)</f>
        <v>12251.070375916617</v>
      </c>
      <c r="F11" s="16" t="s">
        <v>79</v>
      </c>
      <c r="G11" s="9" t="str">
        <f aca="true" t="shared" si="4" ref="G11:G42">MID(I11,3,LEN(I11)-3)</f>
        <v>46924.612</v>
      </c>
      <c r="H11" s="49">
        <f aca="true" t="shared" si="5" ref="H11:H42">1*K11</f>
        <v>12251</v>
      </c>
      <c r="I11" s="58" t="s">
        <v>142</v>
      </c>
      <c r="J11" s="59" t="s">
        <v>143</v>
      </c>
      <c r="K11" s="58">
        <v>12251</v>
      </c>
      <c r="L11" s="58" t="s">
        <v>144</v>
      </c>
      <c r="M11" s="59" t="s">
        <v>127</v>
      </c>
      <c r="N11" s="59"/>
      <c r="O11" s="60" t="s">
        <v>145</v>
      </c>
      <c r="P11" s="60" t="s">
        <v>146</v>
      </c>
    </row>
    <row r="12" spans="1:16" ht="12.75" customHeight="1" thickBot="1">
      <c r="A12" s="49" t="str">
        <f t="shared" si="0"/>
        <v> BBS 87 </v>
      </c>
      <c r="B12" s="16" t="str">
        <f t="shared" si="1"/>
        <v>I</v>
      </c>
      <c r="C12" s="49">
        <f t="shared" si="2"/>
        <v>47239.625</v>
      </c>
      <c r="D12" s="9" t="str">
        <f t="shared" si="3"/>
        <v>vis</v>
      </c>
      <c r="E12" s="57">
        <f>VLOOKUP(C12,A!C$21:E$973,3,FALSE)</f>
        <v>12485.062276416968</v>
      </c>
      <c r="F12" s="16" t="s">
        <v>79</v>
      </c>
      <c r="G12" s="9" t="str">
        <f t="shared" si="4"/>
        <v>47239.625</v>
      </c>
      <c r="H12" s="49">
        <f t="shared" si="5"/>
        <v>12485</v>
      </c>
      <c r="I12" s="58" t="s">
        <v>147</v>
      </c>
      <c r="J12" s="59" t="s">
        <v>148</v>
      </c>
      <c r="K12" s="58">
        <v>12485</v>
      </c>
      <c r="L12" s="58" t="s">
        <v>149</v>
      </c>
      <c r="M12" s="59" t="s">
        <v>127</v>
      </c>
      <c r="N12" s="59"/>
      <c r="O12" s="60" t="s">
        <v>145</v>
      </c>
      <c r="P12" s="60" t="s">
        <v>150</v>
      </c>
    </row>
    <row r="13" spans="1:16" ht="12.75" customHeight="1" thickBot="1">
      <c r="A13" s="49" t="str">
        <f t="shared" si="0"/>
        <v> BBS 91 </v>
      </c>
      <c r="B13" s="16" t="str">
        <f t="shared" si="1"/>
        <v>I</v>
      </c>
      <c r="C13" s="49">
        <f t="shared" si="2"/>
        <v>47612.567</v>
      </c>
      <c r="D13" s="9" t="str">
        <f t="shared" si="3"/>
        <v>vis</v>
      </c>
      <c r="E13" s="57">
        <f>VLOOKUP(C13,A!C$21:E$973,3,FALSE)</f>
        <v>12762.08388300591</v>
      </c>
      <c r="F13" s="16" t="s">
        <v>79</v>
      </c>
      <c r="G13" s="9" t="str">
        <f t="shared" si="4"/>
        <v>47612.567</v>
      </c>
      <c r="H13" s="49">
        <f t="shared" si="5"/>
        <v>12762</v>
      </c>
      <c r="I13" s="58" t="s">
        <v>160</v>
      </c>
      <c r="J13" s="59" t="s">
        <v>161</v>
      </c>
      <c r="K13" s="58">
        <v>12762</v>
      </c>
      <c r="L13" s="58" t="s">
        <v>162</v>
      </c>
      <c r="M13" s="59" t="s">
        <v>127</v>
      </c>
      <c r="N13" s="59"/>
      <c r="O13" s="60" t="s">
        <v>145</v>
      </c>
      <c r="P13" s="60" t="s">
        <v>163</v>
      </c>
    </row>
    <row r="14" spans="1:16" ht="12.75" customHeight="1" thickBot="1">
      <c r="A14" s="49" t="str">
        <f t="shared" si="0"/>
        <v> BBS 94 </v>
      </c>
      <c r="B14" s="16" t="str">
        <f t="shared" si="1"/>
        <v>I</v>
      </c>
      <c r="C14" s="49">
        <f t="shared" si="2"/>
        <v>47954.527</v>
      </c>
      <c r="D14" s="9" t="str">
        <f t="shared" si="3"/>
        <v>vis</v>
      </c>
      <c r="E14" s="57">
        <f>VLOOKUP(C14,A!C$21:E$973,3,FALSE)</f>
        <v>13016.092035987214</v>
      </c>
      <c r="F14" s="16" t="s">
        <v>79</v>
      </c>
      <c r="G14" s="9" t="str">
        <f t="shared" si="4"/>
        <v>47954.527</v>
      </c>
      <c r="H14" s="49">
        <f t="shared" si="5"/>
        <v>13016</v>
      </c>
      <c r="I14" s="58" t="s">
        <v>172</v>
      </c>
      <c r="J14" s="59" t="s">
        <v>173</v>
      </c>
      <c r="K14" s="58">
        <v>13016</v>
      </c>
      <c r="L14" s="58" t="s">
        <v>174</v>
      </c>
      <c r="M14" s="59" t="s">
        <v>127</v>
      </c>
      <c r="N14" s="59"/>
      <c r="O14" s="60" t="s">
        <v>145</v>
      </c>
      <c r="P14" s="60" t="s">
        <v>175</v>
      </c>
    </row>
    <row r="15" spans="1:16" ht="12.75" customHeight="1" thickBot="1">
      <c r="A15" s="49" t="str">
        <f t="shared" si="0"/>
        <v> BBS 96 </v>
      </c>
      <c r="B15" s="16" t="str">
        <f t="shared" si="1"/>
        <v>I</v>
      </c>
      <c r="C15" s="49">
        <f t="shared" si="2"/>
        <v>48113.354</v>
      </c>
      <c r="D15" s="9" t="str">
        <f t="shared" si="3"/>
        <v>vis</v>
      </c>
      <c r="E15" s="57">
        <f>VLOOKUP(C15,A!C$21:E$973,3,FALSE)</f>
        <v>13134.06885466063</v>
      </c>
      <c r="F15" s="16" t="s">
        <v>79</v>
      </c>
      <c r="G15" s="9" t="str">
        <f t="shared" si="4"/>
        <v>48113.354</v>
      </c>
      <c r="H15" s="49">
        <f t="shared" si="5"/>
        <v>13134</v>
      </c>
      <c r="I15" s="58" t="s">
        <v>183</v>
      </c>
      <c r="J15" s="59" t="s">
        <v>184</v>
      </c>
      <c r="K15" s="58">
        <v>13134</v>
      </c>
      <c r="L15" s="58" t="s">
        <v>185</v>
      </c>
      <c r="M15" s="59" t="s">
        <v>127</v>
      </c>
      <c r="N15" s="59"/>
      <c r="O15" s="60" t="s">
        <v>145</v>
      </c>
      <c r="P15" s="60" t="s">
        <v>186</v>
      </c>
    </row>
    <row r="16" spans="1:16" ht="12.75" customHeight="1" thickBot="1">
      <c r="A16" s="49" t="str">
        <f t="shared" si="0"/>
        <v> BBS 98 </v>
      </c>
      <c r="B16" s="16" t="str">
        <f t="shared" si="1"/>
        <v>I</v>
      </c>
      <c r="C16" s="49">
        <f t="shared" si="2"/>
        <v>48440.523</v>
      </c>
      <c r="D16" s="9" t="str">
        <f t="shared" si="3"/>
        <v>vis</v>
      </c>
      <c r="E16" s="57">
        <f>VLOOKUP(C16,A!C$21:E$973,3,FALSE)</f>
        <v>13377.090241380542</v>
      </c>
      <c r="F16" s="16" t="s">
        <v>79</v>
      </c>
      <c r="G16" s="9" t="str">
        <f t="shared" si="4"/>
        <v>48440.523</v>
      </c>
      <c r="H16" s="49">
        <f t="shared" si="5"/>
        <v>13377</v>
      </c>
      <c r="I16" s="58" t="s">
        <v>187</v>
      </c>
      <c r="J16" s="59" t="s">
        <v>188</v>
      </c>
      <c r="K16" s="58">
        <v>13377</v>
      </c>
      <c r="L16" s="58" t="s">
        <v>189</v>
      </c>
      <c r="M16" s="59" t="s">
        <v>127</v>
      </c>
      <c r="N16" s="59"/>
      <c r="O16" s="60" t="s">
        <v>145</v>
      </c>
      <c r="P16" s="60" t="s">
        <v>190</v>
      </c>
    </row>
    <row r="17" spans="1:16" ht="12.75" customHeight="1" thickBot="1">
      <c r="A17" s="49" t="str">
        <f t="shared" si="0"/>
        <v> BBS 103 </v>
      </c>
      <c r="B17" s="16" t="str">
        <f t="shared" si="1"/>
        <v>I</v>
      </c>
      <c r="C17" s="49">
        <f t="shared" si="2"/>
        <v>49078.641</v>
      </c>
      <c r="D17" s="9" t="str">
        <f t="shared" si="3"/>
        <v>vis</v>
      </c>
      <c r="E17" s="57">
        <f>VLOOKUP(C17,A!C$21:E$973,3,FALSE)</f>
        <v>13851.084786251653</v>
      </c>
      <c r="F17" s="16" t="s">
        <v>79</v>
      </c>
      <c r="G17" s="9" t="str">
        <f t="shared" si="4"/>
        <v>49078.641</v>
      </c>
      <c r="H17" s="49">
        <f t="shared" si="5"/>
        <v>13851</v>
      </c>
      <c r="I17" s="58" t="s">
        <v>191</v>
      </c>
      <c r="J17" s="59" t="s">
        <v>192</v>
      </c>
      <c r="K17" s="58">
        <v>13851</v>
      </c>
      <c r="L17" s="58" t="s">
        <v>153</v>
      </c>
      <c r="M17" s="59" t="s">
        <v>127</v>
      </c>
      <c r="N17" s="59"/>
      <c r="O17" s="60" t="s">
        <v>145</v>
      </c>
      <c r="P17" s="60" t="s">
        <v>193</v>
      </c>
    </row>
    <row r="18" spans="1:16" ht="12.75" customHeight="1" thickBot="1">
      <c r="A18" s="49" t="str">
        <f t="shared" si="0"/>
        <v> BBS 106 </v>
      </c>
      <c r="B18" s="16" t="str">
        <f t="shared" si="1"/>
        <v>I</v>
      </c>
      <c r="C18" s="49">
        <f t="shared" si="2"/>
        <v>49451.533</v>
      </c>
      <c r="D18" s="9" t="str">
        <f t="shared" si="3"/>
        <v>vis</v>
      </c>
      <c r="E18" s="57">
        <f>VLOOKUP(C18,A!C$21:E$973,3,FALSE)</f>
        <v>14128.069252801848</v>
      </c>
      <c r="F18" s="16" t="s">
        <v>79</v>
      </c>
      <c r="G18" s="9" t="str">
        <f t="shared" si="4"/>
        <v>49451.533</v>
      </c>
      <c r="H18" s="49">
        <f t="shared" si="5"/>
        <v>14128</v>
      </c>
      <c r="I18" s="58" t="s">
        <v>194</v>
      </c>
      <c r="J18" s="59" t="s">
        <v>195</v>
      </c>
      <c r="K18" s="58">
        <v>14128</v>
      </c>
      <c r="L18" s="58" t="s">
        <v>185</v>
      </c>
      <c r="M18" s="59" t="s">
        <v>127</v>
      </c>
      <c r="N18" s="59"/>
      <c r="O18" s="60" t="s">
        <v>145</v>
      </c>
      <c r="P18" s="60" t="s">
        <v>196</v>
      </c>
    </row>
    <row r="19" spans="1:16" ht="12.75" customHeight="1" thickBot="1">
      <c r="A19" s="49" t="str">
        <f t="shared" si="0"/>
        <v> BBS 108 </v>
      </c>
      <c r="B19" s="16" t="str">
        <f t="shared" si="1"/>
        <v>I</v>
      </c>
      <c r="C19" s="49">
        <f t="shared" si="2"/>
        <v>49801.578</v>
      </c>
      <c r="D19" s="9" t="str">
        <f t="shared" si="3"/>
        <v>vis</v>
      </c>
      <c r="E19" s="57">
        <f>VLOOKUP(C19,A!C$21:E$973,3,FALSE)</f>
        <v>14388.082950048136</v>
      </c>
      <c r="F19" s="16" t="s">
        <v>79</v>
      </c>
      <c r="G19" s="9" t="str">
        <f t="shared" si="4"/>
        <v>49801.578</v>
      </c>
      <c r="H19" s="49">
        <f t="shared" si="5"/>
        <v>14388</v>
      </c>
      <c r="I19" s="58" t="s">
        <v>197</v>
      </c>
      <c r="J19" s="59" t="s">
        <v>198</v>
      </c>
      <c r="K19" s="58">
        <v>14388</v>
      </c>
      <c r="L19" s="58" t="s">
        <v>199</v>
      </c>
      <c r="M19" s="59" t="s">
        <v>127</v>
      </c>
      <c r="N19" s="59"/>
      <c r="O19" s="60" t="s">
        <v>145</v>
      </c>
      <c r="P19" s="60" t="s">
        <v>200</v>
      </c>
    </row>
    <row r="20" spans="1:16" ht="12.75" customHeight="1" thickBot="1">
      <c r="A20" s="49" t="str">
        <f t="shared" si="0"/>
        <v> BBS 111 </v>
      </c>
      <c r="B20" s="16" t="str">
        <f t="shared" si="1"/>
        <v>I</v>
      </c>
      <c r="C20" s="49">
        <f t="shared" si="2"/>
        <v>49859.487</v>
      </c>
      <c r="D20" s="9" t="str">
        <f t="shared" si="3"/>
        <v>vis</v>
      </c>
      <c r="E20" s="57">
        <f>VLOOKUP(C20,A!C$21:E$973,3,FALSE)</f>
        <v>14431.097800121228</v>
      </c>
      <c r="F20" s="16" t="s">
        <v>79</v>
      </c>
      <c r="G20" s="9" t="str">
        <f t="shared" si="4"/>
        <v>49859.487</v>
      </c>
      <c r="H20" s="49">
        <f t="shared" si="5"/>
        <v>14431</v>
      </c>
      <c r="I20" s="58" t="s">
        <v>201</v>
      </c>
      <c r="J20" s="59" t="s">
        <v>202</v>
      </c>
      <c r="K20" s="58">
        <v>14431</v>
      </c>
      <c r="L20" s="58" t="s">
        <v>203</v>
      </c>
      <c r="M20" s="59" t="s">
        <v>127</v>
      </c>
      <c r="N20" s="59"/>
      <c r="O20" s="60" t="s">
        <v>145</v>
      </c>
      <c r="P20" s="60" t="s">
        <v>204</v>
      </c>
    </row>
    <row r="21" spans="1:16" ht="12.75" customHeight="1" thickBot="1">
      <c r="A21" s="49" t="str">
        <f t="shared" si="0"/>
        <v> BBS 117 </v>
      </c>
      <c r="B21" s="16" t="str">
        <f t="shared" si="1"/>
        <v>I</v>
      </c>
      <c r="C21" s="49">
        <f t="shared" si="2"/>
        <v>50851.686</v>
      </c>
      <c r="D21" s="9" t="str">
        <f t="shared" si="3"/>
        <v>vis</v>
      </c>
      <c r="E21" s="57">
        <f>VLOOKUP(C21,A!C$21:E$973,3,FALSE)</f>
        <v>15168.103986166081</v>
      </c>
      <c r="F21" s="16" t="s">
        <v>79</v>
      </c>
      <c r="G21" s="9" t="str">
        <f t="shared" si="4"/>
        <v>50851.686</v>
      </c>
      <c r="H21" s="49">
        <f t="shared" si="5"/>
        <v>15168</v>
      </c>
      <c r="I21" s="58" t="s">
        <v>205</v>
      </c>
      <c r="J21" s="59" t="s">
        <v>206</v>
      </c>
      <c r="K21" s="58">
        <v>15168</v>
      </c>
      <c r="L21" s="58" t="s">
        <v>207</v>
      </c>
      <c r="M21" s="59" t="s">
        <v>127</v>
      </c>
      <c r="N21" s="59"/>
      <c r="O21" s="60" t="s">
        <v>145</v>
      </c>
      <c r="P21" s="60" t="s">
        <v>208</v>
      </c>
    </row>
    <row r="22" spans="1:16" ht="12.75" customHeight="1" thickBot="1">
      <c r="A22" s="49" t="str">
        <f t="shared" si="0"/>
        <v>IBVS 5027 </v>
      </c>
      <c r="B22" s="16" t="str">
        <f t="shared" si="1"/>
        <v>II</v>
      </c>
      <c r="C22" s="49">
        <f t="shared" si="2"/>
        <v>51258.876</v>
      </c>
      <c r="D22" s="9" t="str">
        <f t="shared" si="3"/>
        <v>vis</v>
      </c>
      <c r="E22" s="57">
        <f>VLOOKUP(C22,A!C$21:E$973,3,FALSE)</f>
        <v>15470.565033693441</v>
      </c>
      <c r="F22" s="16" t="s">
        <v>79</v>
      </c>
      <c r="G22" s="9" t="str">
        <f t="shared" si="4"/>
        <v>51258.876</v>
      </c>
      <c r="H22" s="49">
        <f t="shared" si="5"/>
        <v>15470.5</v>
      </c>
      <c r="I22" s="58" t="s">
        <v>209</v>
      </c>
      <c r="J22" s="59" t="s">
        <v>210</v>
      </c>
      <c r="K22" s="58">
        <v>15470.5</v>
      </c>
      <c r="L22" s="58" t="s">
        <v>211</v>
      </c>
      <c r="M22" s="59" t="s">
        <v>212</v>
      </c>
      <c r="N22" s="59" t="s">
        <v>213</v>
      </c>
      <c r="O22" s="60" t="s">
        <v>214</v>
      </c>
      <c r="P22" s="61" t="s">
        <v>215</v>
      </c>
    </row>
    <row r="23" spans="1:16" ht="12.75" customHeight="1" thickBot="1">
      <c r="A23" s="49" t="str">
        <f t="shared" si="0"/>
        <v>IBVS 5027 </v>
      </c>
      <c r="B23" s="16" t="str">
        <f t="shared" si="1"/>
        <v>I</v>
      </c>
      <c r="C23" s="49">
        <f t="shared" si="2"/>
        <v>51310.762</v>
      </c>
      <c r="D23" s="9" t="str">
        <f t="shared" si="3"/>
        <v>vis</v>
      </c>
      <c r="E23" s="57">
        <f>VLOOKUP(C23,A!C$21:E$973,3,FALSE)</f>
        <v>15509.105994699377</v>
      </c>
      <c r="F23" s="16" t="s">
        <v>79</v>
      </c>
      <c r="G23" s="9" t="str">
        <f t="shared" si="4"/>
        <v>51310.762</v>
      </c>
      <c r="H23" s="49">
        <f t="shared" si="5"/>
        <v>15509</v>
      </c>
      <c r="I23" s="58" t="s">
        <v>216</v>
      </c>
      <c r="J23" s="59" t="s">
        <v>217</v>
      </c>
      <c r="K23" s="58">
        <v>15509</v>
      </c>
      <c r="L23" s="58" t="s">
        <v>218</v>
      </c>
      <c r="M23" s="59" t="s">
        <v>212</v>
      </c>
      <c r="N23" s="59" t="s">
        <v>213</v>
      </c>
      <c r="O23" s="60" t="s">
        <v>214</v>
      </c>
      <c r="P23" s="61" t="s">
        <v>215</v>
      </c>
    </row>
    <row r="24" spans="1:16" ht="12.75" customHeight="1" thickBot="1">
      <c r="A24" s="49" t="str">
        <f t="shared" si="0"/>
        <v>BAVM 173 </v>
      </c>
      <c r="B24" s="16" t="str">
        <f t="shared" si="1"/>
        <v>I</v>
      </c>
      <c r="C24" s="49">
        <f t="shared" si="2"/>
        <v>53502.4867</v>
      </c>
      <c r="D24" s="9" t="str">
        <f t="shared" si="3"/>
        <v>vis</v>
      </c>
      <c r="E24" s="57">
        <f>VLOOKUP(C24,A!C$21:E$973,3,FALSE)</f>
        <v>17137.120800204422</v>
      </c>
      <c r="F24" s="16" t="s">
        <v>79</v>
      </c>
      <c r="G24" s="9" t="str">
        <f t="shared" si="4"/>
        <v>53502.4867</v>
      </c>
      <c r="H24" s="49">
        <f t="shared" si="5"/>
        <v>17137</v>
      </c>
      <c r="I24" s="58" t="s">
        <v>223</v>
      </c>
      <c r="J24" s="59" t="s">
        <v>224</v>
      </c>
      <c r="K24" s="58">
        <v>17137</v>
      </c>
      <c r="L24" s="58" t="s">
        <v>225</v>
      </c>
      <c r="M24" s="59" t="s">
        <v>212</v>
      </c>
      <c r="N24" s="59" t="s">
        <v>226</v>
      </c>
      <c r="O24" s="60" t="s">
        <v>227</v>
      </c>
      <c r="P24" s="61" t="s">
        <v>228</v>
      </c>
    </row>
    <row r="25" spans="1:16" ht="12.75" customHeight="1" thickBot="1">
      <c r="A25" s="49" t="str">
        <f t="shared" si="0"/>
        <v>OEJV 0003 </v>
      </c>
      <c r="B25" s="16" t="str">
        <f t="shared" si="1"/>
        <v>I</v>
      </c>
      <c r="C25" s="49">
        <f t="shared" si="2"/>
        <v>53502.492</v>
      </c>
      <c r="D25" s="9" t="str">
        <f t="shared" si="3"/>
        <v>vis</v>
      </c>
      <c r="E25" s="57">
        <f>VLOOKUP(C25,A!C$21:E$973,3,FALSE)</f>
        <v>17137.124737048525</v>
      </c>
      <c r="F25" s="16" t="s">
        <v>79</v>
      </c>
      <c r="G25" s="9" t="str">
        <f t="shared" si="4"/>
        <v>53502.492</v>
      </c>
      <c r="H25" s="49">
        <f t="shared" si="5"/>
        <v>17137</v>
      </c>
      <c r="I25" s="58" t="s">
        <v>229</v>
      </c>
      <c r="J25" s="59" t="s">
        <v>230</v>
      </c>
      <c r="K25" s="58" t="s">
        <v>231</v>
      </c>
      <c r="L25" s="58" t="s">
        <v>232</v>
      </c>
      <c r="M25" s="59" t="s">
        <v>127</v>
      </c>
      <c r="N25" s="59"/>
      <c r="O25" s="60" t="s">
        <v>145</v>
      </c>
      <c r="P25" s="61" t="s">
        <v>233</v>
      </c>
    </row>
    <row r="26" spans="1:16" ht="12.75" customHeight="1" thickBot="1">
      <c r="A26" s="49" t="str">
        <f t="shared" si="0"/>
        <v>BAVM 178 </v>
      </c>
      <c r="B26" s="16" t="str">
        <f t="shared" si="1"/>
        <v>II</v>
      </c>
      <c r="C26" s="49">
        <f t="shared" si="2"/>
        <v>53566.4359</v>
      </c>
      <c r="D26" s="9" t="str">
        <f t="shared" si="3"/>
        <v>vis</v>
      </c>
      <c r="E26" s="57">
        <f>VLOOKUP(C26,A!C$21:E$973,3,FALSE)</f>
        <v>17184.622315517998</v>
      </c>
      <c r="F26" s="16" t="s">
        <v>79</v>
      </c>
      <c r="G26" s="9" t="str">
        <f t="shared" si="4"/>
        <v>53566.4359</v>
      </c>
      <c r="H26" s="49">
        <f t="shared" si="5"/>
        <v>17184.5</v>
      </c>
      <c r="I26" s="58" t="s">
        <v>234</v>
      </c>
      <c r="J26" s="59" t="s">
        <v>235</v>
      </c>
      <c r="K26" s="58" t="s">
        <v>236</v>
      </c>
      <c r="L26" s="58" t="s">
        <v>237</v>
      </c>
      <c r="M26" s="59" t="s">
        <v>238</v>
      </c>
      <c r="N26" s="59" t="s">
        <v>226</v>
      </c>
      <c r="O26" s="60" t="s">
        <v>227</v>
      </c>
      <c r="P26" s="61" t="s">
        <v>239</v>
      </c>
    </row>
    <row r="27" spans="1:16" ht="12.75" customHeight="1" thickBot="1">
      <c r="A27" s="49" t="str">
        <f t="shared" si="0"/>
        <v>IBVS 5894 </v>
      </c>
      <c r="B27" s="16" t="str">
        <f t="shared" si="1"/>
        <v>I</v>
      </c>
      <c r="C27" s="49">
        <f t="shared" si="2"/>
        <v>54957.8089</v>
      </c>
      <c r="D27" s="9" t="str">
        <f t="shared" si="3"/>
        <v>vis</v>
      </c>
      <c r="E27" s="57">
        <f>VLOOKUP(C27,A!C$21:E$973,3,FALSE)</f>
        <v>18218.135258078706</v>
      </c>
      <c r="F27" s="16" t="s">
        <v>79</v>
      </c>
      <c r="G27" s="9" t="str">
        <f t="shared" si="4"/>
        <v>54957.8089</v>
      </c>
      <c r="H27" s="49">
        <f t="shared" si="5"/>
        <v>18218</v>
      </c>
      <c r="I27" s="58" t="s">
        <v>245</v>
      </c>
      <c r="J27" s="59" t="s">
        <v>246</v>
      </c>
      <c r="K27" s="58" t="s">
        <v>247</v>
      </c>
      <c r="L27" s="58" t="s">
        <v>248</v>
      </c>
      <c r="M27" s="59" t="s">
        <v>238</v>
      </c>
      <c r="N27" s="59" t="s">
        <v>79</v>
      </c>
      <c r="O27" s="60" t="s">
        <v>214</v>
      </c>
      <c r="P27" s="61" t="s">
        <v>249</v>
      </c>
    </row>
    <row r="28" spans="1:16" ht="12.75" customHeight="1" thickBot="1">
      <c r="A28" s="49" t="str">
        <f t="shared" si="0"/>
        <v>BAVM 214 </v>
      </c>
      <c r="B28" s="16" t="str">
        <f t="shared" si="1"/>
        <v>I</v>
      </c>
      <c r="C28" s="49">
        <f t="shared" si="2"/>
        <v>55341.4971</v>
      </c>
      <c r="D28" s="9" t="str">
        <f t="shared" si="3"/>
        <v>vis</v>
      </c>
      <c r="E28" s="57">
        <f>VLOOKUP(C28,A!C$21:E$973,3,FALSE)</f>
        <v>18503.139150354764</v>
      </c>
      <c r="F28" s="16" t="s">
        <v>79</v>
      </c>
      <c r="G28" s="9" t="str">
        <f t="shared" si="4"/>
        <v>55341.4971</v>
      </c>
      <c r="H28" s="49">
        <f t="shared" si="5"/>
        <v>18503</v>
      </c>
      <c r="I28" s="58" t="s">
        <v>250</v>
      </c>
      <c r="J28" s="59" t="s">
        <v>251</v>
      </c>
      <c r="K28" s="58" t="s">
        <v>252</v>
      </c>
      <c r="L28" s="58" t="s">
        <v>253</v>
      </c>
      <c r="M28" s="59" t="s">
        <v>238</v>
      </c>
      <c r="N28" s="59" t="s">
        <v>226</v>
      </c>
      <c r="O28" s="60" t="s">
        <v>227</v>
      </c>
      <c r="P28" s="61" t="s">
        <v>254</v>
      </c>
    </row>
    <row r="29" spans="1:16" ht="12.75" customHeight="1" thickBot="1">
      <c r="A29" s="49" t="str">
        <f t="shared" si="0"/>
        <v>BAVM 220 </v>
      </c>
      <c r="B29" s="16" t="str">
        <f t="shared" si="1"/>
        <v>I</v>
      </c>
      <c r="C29" s="49">
        <f t="shared" si="2"/>
        <v>55660.5641</v>
      </c>
      <c r="D29" s="9" t="str">
        <f t="shared" si="3"/>
        <v>vis</v>
      </c>
      <c r="E29" s="57">
        <f>VLOOKUP(C29,A!C$21:E$973,3,FALSE)</f>
        <v>18740.14236519652</v>
      </c>
      <c r="F29" s="16" t="s">
        <v>79</v>
      </c>
      <c r="G29" s="9" t="str">
        <f t="shared" si="4"/>
        <v>55660.5641</v>
      </c>
      <c r="H29" s="49">
        <f t="shared" si="5"/>
        <v>18740</v>
      </c>
      <c r="I29" s="58" t="s">
        <v>261</v>
      </c>
      <c r="J29" s="59" t="s">
        <v>262</v>
      </c>
      <c r="K29" s="58" t="s">
        <v>263</v>
      </c>
      <c r="L29" s="58" t="s">
        <v>264</v>
      </c>
      <c r="M29" s="59" t="s">
        <v>238</v>
      </c>
      <c r="N29" s="59" t="s">
        <v>226</v>
      </c>
      <c r="O29" s="60" t="s">
        <v>227</v>
      </c>
      <c r="P29" s="61" t="s">
        <v>265</v>
      </c>
    </row>
    <row r="30" spans="1:16" ht="12.75" customHeight="1" thickBot="1">
      <c r="A30" s="49" t="str">
        <f t="shared" si="0"/>
        <v>BAVM 220 </v>
      </c>
      <c r="B30" s="16" t="str">
        <f t="shared" si="1"/>
        <v>I</v>
      </c>
      <c r="C30" s="49">
        <f t="shared" si="2"/>
        <v>55683.45</v>
      </c>
      <c r="D30" s="9" t="str">
        <f t="shared" si="3"/>
        <v>vis</v>
      </c>
      <c r="E30" s="57">
        <f>VLOOKUP(C30,A!C$21:E$973,3,FALSE)</f>
        <v>18757.142029450566</v>
      </c>
      <c r="F30" s="16" t="s">
        <v>79</v>
      </c>
      <c r="G30" s="9" t="str">
        <f t="shared" si="4"/>
        <v>55683.4500</v>
      </c>
      <c r="H30" s="49">
        <f t="shared" si="5"/>
        <v>18757</v>
      </c>
      <c r="I30" s="58" t="s">
        <v>266</v>
      </c>
      <c r="J30" s="59" t="s">
        <v>267</v>
      </c>
      <c r="K30" s="58" t="s">
        <v>268</v>
      </c>
      <c r="L30" s="58" t="s">
        <v>269</v>
      </c>
      <c r="M30" s="59" t="s">
        <v>238</v>
      </c>
      <c r="N30" s="59" t="s">
        <v>270</v>
      </c>
      <c r="O30" s="60" t="s">
        <v>271</v>
      </c>
      <c r="P30" s="61" t="s">
        <v>265</v>
      </c>
    </row>
    <row r="31" spans="1:16" ht="12.75" customHeight="1" thickBot="1">
      <c r="A31" s="49" t="str">
        <f t="shared" si="0"/>
        <v>OEJV 0160 </v>
      </c>
      <c r="B31" s="16" t="str">
        <f t="shared" si="1"/>
        <v>II</v>
      </c>
      <c r="C31" s="49">
        <f t="shared" si="2"/>
        <v>55689.50856</v>
      </c>
      <c r="D31" s="9" t="str">
        <f t="shared" si="3"/>
        <v>vis</v>
      </c>
      <c r="E31" s="57">
        <f>VLOOKUP(C31,A!C$21:E$973,3,FALSE)</f>
        <v>18761.642332513286</v>
      </c>
      <c r="F31" s="16" t="s">
        <v>79</v>
      </c>
      <c r="G31" s="9" t="str">
        <f t="shared" si="4"/>
        <v>55689.50856</v>
      </c>
      <c r="H31" s="49">
        <f t="shared" si="5"/>
        <v>18761.5</v>
      </c>
      <c r="I31" s="58" t="s">
        <v>272</v>
      </c>
      <c r="J31" s="59" t="s">
        <v>273</v>
      </c>
      <c r="K31" s="58" t="s">
        <v>274</v>
      </c>
      <c r="L31" s="58" t="s">
        <v>275</v>
      </c>
      <c r="M31" s="59" t="s">
        <v>238</v>
      </c>
      <c r="N31" s="59" t="s">
        <v>276</v>
      </c>
      <c r="O31" s="60" t="s">
        <v>277</v>
      </c>
      <c r="P31" s="61" t="s">
        <v>278</v>
      </c>
    </row>
    <row r="32" spans="1:16" ht="12.75" customHeight="1" thickBot="1">
      <c r="A32" s="49" t="str">
        <f t="shared" si="0"/>
        <v>BAVM 220 </v>
      </c>
      <c r="B32" s="16" t="str">
        <f t="shared" si="1"/>
        <v>II</v>
      </c>
      <c r="C32" s="49">
        <f t="shared" si="2"/>
        <v>55689.5116</v>
      </c>
      <c r="D32" s="9" t="str">
        <f t="shared" si="3"/>
        <v>vis</v>
      </c>
      <c r="E32" s="57">
        <f>VLOOKUP(C32,A!C$21:E$973,3,FALSE)</f>
        <v>18761.64459062764</v>
      </c>
      <c r="F32" s="16" t="s">
        <v>79</v>
      </c>
      <c r="G32" s="9" t="str">
        <f t="shared" si="4"/>
        <v>55689.5116</v>
      </c>
      <c r="H32" s="49">
        <f t="shared" si="5"/>
        <v>18761.5</v>
      </c>
      <c r="I32" s="58" t="s">
        <v>279</v>
      </c>
      <c r="J32" s="59" t="s">
        <v>280</v>
      </c>
      <c r="K32" s="58" t="s">
        <v>274</v>
      </c>
      <c r="L32" s="58" t="s">
        <v>281</v>
      </c>
      <c r="M32" s="59" t="s">
        <v>238</v>
      </c>
      <c r="N32" s="59" t="s">
        <v>226</v>
      </c>
      <c r="O32" s="60" t="s">
        <v>227</v>
      </c>
      <c r="P32" s="61" t="s">
        <v>265</v>
      </c>
    </row>
    <row r="33" spans="1:16" ht="12.75" customHeight="1" thickBot="1">
      <c r="A33" s="49" t="str">
        <f t="shared" si="0"/>
        <v>IBVS 5992 </v>
      </c>
      <c r="B33" s="16" t="str">
        <f t="shared" si="1"/>
        <v>I</v>
      </c>
      <c r="C33" s="49">
        <f t="shared" si="2"/>
        <v>55723.8401</v>
      </c>
      <c r="D33" s="9" t="str">
        <f t="shared" si="3"/>
        <v>vis</v>
      </c>
      <c r="E33" s="57">
        <f>VLOOKUP(C33,A!C$21:E$973,3,FALSE)</f>
        <v>18787.14382702844</v>
      </c>
      <c r="F33" s="16" t="s">
        <v>79</v>
      </c>
      <c r="G33" s="9" t="str">
        <f t="shared" si="4"/>
        <v>55723.8401</v>
      </c>
      <c r="H33" s="49">
        <f t="shared" si="5"/>
        <v>18787</v>
      </c>
      <c r="I33" s="58" t="s">
        <v>282</v>
      </c>
      <c r="J33" s="59" t="s">
        <v>283</v>
      </c>
      <c r="K33" s="58" t="s">
        <v>284</v>
      </c>
      <c r="L33" s="58" t="s">
        <v>285</v>
      </c>
      <c r="M33" s="59" t="s">
        <v>238</v>
      </c>
      <c r="N33" s="59" t="s">
        <v>79</v>
      </c>
      <c r="O33" s="60" t="s">
        <v>214</v>
      </c>
      <c r="P33" s="61" t="s">
        <v>286</v>
      </c>
    </row>
    <row r="34" spans="1:16" ht="12.75" customHeight="1" thickBot="1">
      <c r="A34" s="49" t="str">
        <f t="shared" si="0"/>
        <v>OEJV 0160 </v>
      </c>
      <c r="B34" s="16" t="str">
        <f t="shared" si="1"/>
        <v>I</v>
      </c>
      <c r="C34" s="49">
        <f t="shared" si="2"/>
        <v>55749.41752</v>
      </c>
      <c r="D34" s="9" t="str">
        <f t="shared" si="3"/>
        <v>vis</v>
      </c>
      <c r="E34" s="57">
        <f>VLOOKUP(C34,A!C$21:E$973,3,FALSE)</f>
        <v>18806.142754424123</v>
      </c>
      <c r="F34" s="16" t="s">
        <v>79</v>
      </c>
      <c r="G34" s="9" t="str">
        <f t="shared" si="4"/>
        <v>55749.41752</v>
      </c>
      <c r="H34" s="49">
        <f t="shared" si="5"/>
        <v>18806</v>
      </c>
      <c r="I34" s="58" t="s">
        <v>287</v>
      </c>
      <c r="J34" s="59" t="s">
        <v>288</v>
      </c>
      <c r="K34" s="58" t="s">
        <v>289</v>
      </c>
      <c r="L34" s="58" t="s">
        <v>290</v>
      </c>
      <c r="M34" s="59" t="s">
        <v>238</v>
      </c>
      <c r="N34" s="59" t="s">
        <v>276</v>
      </c>
      <c r="O34" s="60" t="s">
        <v>277</v>
      </c>
      <c r="P34" s="61" t="s">
        <v>278</v>
      </c>
    </row>
    <row r="35" spans="1:16" ht="12.75" customHeight="1" thickBot="1">
      <c r="A35" s="49" t="str">
        <f t="shared" si="0"/>
        <v>OEJV 0160 </v>
      </c>
      <c r="B35" s="16" t="str">
        <f t="shared" si="1"/>
        <v>I</v>
      </c>
      <c r="C35" s="49">
        <f t="shared" si="2"/>
        <v>56095.40875</v>
      </c>
      <c r="D35" s="9" t="str">
        <f t="shared" si="3"/>
        <v>vis</v>
      </c>
      <c r="E35" s="57">
        <f>VLOOKUP(C35,A!C$21:E$973,3,FALSE)</f>
        <v>19063.14530817319</v>
      </c>
      <c r="F35" s="16" t="s">
        <v>79</v>
      </c>
      <c r="G35" s="9" t="str">
        <f t="shared" si="4"/>
        <v>56095.40875</v>
      </c>
      <c r="H35" s="49">
        <f t="shared" si="5"/>
        <v>19063</v>
      </c>
      <c r="I35" s="58" t="s">
        <v>291</v>
      </c>
      <c r="J35" s="59" t="s">
        <v>292</v>
      </c>
      <c r="K35" s="58" t="s">
        <v>293</v>
      </c>
      <c r="L35" s="58" t="s">
        <v>294</v>
      </c>
      <c r="M35" s="59" t="s">
        <v>238</v>
      </c>
      <c r="N35" s="59" t="s">
        <v>276</v>
      </c>
      <c r="O35" s="60" t="s">
        <v>277</v>
      </c>
      <c r="P35" s="61" t="s">
        <v>278</v>
      </c>
    </row>
    <row r="36" spans="1:16" ht="12.75" customHeight="1" thickBot="1">
      <c r="A36" s="49" t="str">
        <f t="shared" si="0"/>
        <v> VSS 4.354 </v>
      </c>
      <c r="B36" s="16" t="str">
        <f t="shared" si="1"/>
        <v>I</v>
      </c>
      <c r="C36" s="49">
        <f t="shared" si="2"/>
        <v>30431.54</v>
      </c>
      <c r="D36" s="9" t="str">
        <f t="shared" si="3"/>
        <v>vis</v>
      </c>
      <c r="E36" s="57">
        <f>VLOOKUP(C36,A!C$21:E$973,3,FALSE)</f>
        <v>0.0037140038752054845</v>
      </c>
      <c r="F36" s="16" t="s">
        <v>79</v>
      </c>
      <c r="G36" s="9" t="str">
        <f t="shared" si="4"/>
        <v>30431.54</v>
      </c>
      <c r="H36" s="49">
        <f t="shared" si="5"/>
        <v>0</v>
      </c>
      <c r="I36" s="58" t="s">
        <v>81</v>
      </c>
      <c r="J36" s="59" t="s">
        <v>82</v>
      </c>
      <c r="K36" s="58">
        <v>0</v>
      </c>
      <c r="L36" s="58" t="s">
        <v>83</v>
      </c>
      <c r="M36" s="59" t="s">
        <v>84</v>
      </c>
      <c r="N36" s="59"/>
      <c r="O36" s="60" t="s">
        <v>85</v>
      </c>
      <c r="P36" s="60" t="s">
        <v>86</v>
      </c>
    </row>
    <row r="37" spans="1:16" ht="12.75" customHeight="1" thickBot="1">
      <c r="A37" s="49" t="str">
        <f t="shared" si="0"/>
        <v> VSS 4.354 </v>
      </c>
      <c r="B37" s="16" t="str">
        <f t="shared" si="1"/>
        <v>I</v>
      </c>
      <c r="C37" s="49">
        <f t="shared" si="2"/>
        <v>30466.47</v>
      </c>
      <c r="D37" s="9" t="str">
        <f t="shared" si="3"/>
        <v>vis</v>
      </c>
      <c r="E37" s="57">
        <f>VLOOKUP(C37,A!C$21:E$973,3,FALSE)</f>
        <v>25.949745070775034</v>
      </c>
      <c r="F37" s="16" t="s">
        <v>79</v>
      </c>
      <c r="G37" s="9" t="str">
        <f t="shared" si="4"/>
        <v>30466.47</v>
      </c>
      <c r="H37" s="49">
        <f t="shared" si="5"/>
        <v>26</v>
      </c>
      <c r="I37" s="58" t="s">
        <v>87</v>
      </c>
      <c r="J37" s="59" t="s">
        <v>88</v>
      </c>
      <c r="K37" s="58">
        <v>26</v>
      </c>
      <c r="L37" s="58" t="s">
        <v>89</v>
      </c>
      <c r="M37" s="59" t="s">
        <v>84</v>
      </c>
      <c r="N37" s="59"/>
      <c r="O37" s="60" t="s">
        <v>85</v>
      </c>
      <c r="P37" s="60" t="s">
        <v>86</v>
      </c>
    </row>
    <row r="38" spans="1:16" ht="12.75" customHeight="1" thickBot="1">
      <c r="A38" s="49" t="str">
        <f t="shared" si="0"/>
        <v> VSS 4.354 </v>
      </c>
      <c r="B38" s="16" t="str">
        <f t="shared" si="1"/>
        <v>I</v>
      </c>
      <c r="C38" s="49">
        <f t="shared" si="2"/>
        <v>30843.44</v>
      </c>
      <c r="D38" s="9" t="str">
        <f t="shared" si="3"/>
        <v>vis</v>
      </c>
      <c r="E38" s="57">
        <f>VLOOKUP(C38,A!C$21:E$973,3,FALSE)</f>
        <v>305.9633531809692</v>
      </c>
      <c r="F38" s="16" t="s">
        <v>79</v>
      </c>
      <c r="G38" s="9" t="str">
        <f t="shared" si="4"/>
        <v>30843.44</v>
      </c>
      <c r="H38" s="49">
        <f t="shared" si="5"/>
        <v>306</v>
      </c>
      <c r="I38" s="58" t="s">
        <v>90</v>
      </c>
      <c r="J38" s="59" t="s">
        <v>91</v>
      </c>
      <c r="K38" s="58">
        <v>306</v>
      </c>
      <c r="L38" s="58" t="s">
        <v>92</v>
      </c>
      <c r="M38" s="59" t="s">
        <v>84</v>
      </c>
      <c r="N38" s="59"/>
      <c r="O38" s="60" t="s">
        <v>85</v>
      </c>
      <c r="P38" s="60" t="s">
        <v>86</v>
      </c>
    </row>
    <row r="39" spans="1:16" ht="12.75" customHeight="1" thickBot="1">
      <c r="A39" s="49" t="str">
        <f t="shared" si="0"/>
        <v> VSS 4.354 </v>
      </c>
      <c r="B39" s="16" t="str">
        <f t="shared" si="1"/>
        <v>I</v>
      </c>
      <c r="C39" s="49">
        <f t="shared" si="2"/>
        <v>30909.47</v>
      </c>
      <c r="D39" s="9" t="str">
        <f t="shared" si="3"/>
        <v>vis</v>
      </c>
      <c r="E39" s="57">
        <f>VLOOKUP(C39,A!C$21:E$973,3,FALSE)</f>
        <v>355.01048834694245</v>
      </c>
      <c r="F39" s="16" t="s">
        <v>79</v>
      </c>
      <c r="G39" s="9" t="str">
        <f t="shared" si="4"/>
        <v>30909.47</v>
      </c>
      <c r="H39" s="49">
        <f t="shared" si="5"/>
        <v>355</v>
      </c>
      <c r="I39" s="58" t="s">
        <v>93</v>
      </c>
      <c r="J39" s="59" t="s">
        <v>94</v>
      </c>
      <c r="K39" s="58">
        <v>355</v>
      </c>
      <c r="L39" s="58" t="s">
        <v>95</v>
      </c>
      <c r="M39" s="59" t="s">
        <v>84</v>
      </c>
      <c r="N39" s="59"/>
      <c r="O39" s="60" t="s">
        <v>85</v>
      </c>
      <c r="P39" s="60" t="s">
        <v>86</v>
      </c>
    </row>
    <row r="40" spans="1:16" ht="12.75" customHeight="1" thickBot="1">
      <c r="A40" s="49" t="str">
        <f t="shared" si="0"/>
        <v> VSS 4.354 </v>
      </c>
      <c r="B40" s="16" t="str">
        <f t="shared" si="1"/>
        <v>I</v>
      </c>
      <c r="C40" s="49">
        <f t="shared" si="2"/>
        <v>31002.35</v>
      </c>
      <c r="D40" s="9" t="str">
        <f t="shared" si="3"/>
        <v>vis</v>
      </c>
      <c r="E40" s="57">
        <f>VLOOKUP(C40,A!C$21:E$973,3,FALSE)</f>
        <v>424.0018243187022</v>
      </c>
      <c r="F40" s="16" t="s">
        <v>79</v>
      </c>
      <c r="G40" s="9" t="str">
        <f t="shared" si="4"/>
        <v>31002.35</v>
      </c>
      <c r="H40" s="49">
        <f t="shared" si="5"/>
        <v>424</v>
      </c>
      <c r="I40" s="58" t="s">
        <v>96</v>
      </c>
      <c r="J40" s="59" t="s">
        <v>97</v>
      </c>
      <c r="K40" s="58">
        <v>424</v>
      </c>
      <c r="L40" s="58" t="s">
        <v>83</v>
      </c>
      <c r="M40" s="59" t="s">
        <v>84</v>
      </c>
      <c r="N40" s="59"/>
      <c r="O40" s="60" t="s">
        <v>85</v>
      </c>
      <c r="P40" s="60" t="s">
        <v>86</v>
      </c>
    </row>
    <row r="41" spans="1:16" ht="12.75" customHeight="1" thickBot="1">
      <c r="A41" s="49" t="str">
        <f t="shared" si="0"/>
        <v> VSS 4.354 </v>
      </c>
      <c r="B41" s="16" t="str">
        <f t="shared" si="1"/>
        <v>I</v>
      </c>
      <c r="C41" s="49">
        <f t="shared" si="2"/>
        <v>31255.45</v>
      </c>
      <c r="D41" s="9" t="str">
        <f t="shared" si="3"/>
        <v>vis</v>
      </c>
      <c r="E41" s="57">
        <f>VLOOKUP(C41,A!C$21:E$973,3,FALSE)</f>
        <v>612.0047004433042</v>
      </c>
      <c r="F41" s="16" t="s">
        <v>79</v>
      </c>
      <c r="G41" s="9" t="str">
        <f t="shared" si="4"/>
        <v>31255.45</v>
      </c>
      <c r="H41" s="49">
        <f t="shared" si="5"/>
        <v>612</v>
      </c>
      <c r="I41" s="58" t="s">
        <v>98</v>
      </c>
      <c r="J41" s="59" t="s">
        <v>99</v>
      </c>
      <c r="K41" s="58">
        <v>612</v>
      </c>
      <c r="L41" s="58" t="s">
        <v>95</v>
      </c>
      <c r="M41" s="59" t="s">
        <v>84</v>
      </c>
      <c r="N41" s="59"/>
      <c r="O41" s="60" t="s">
        <v>85</v>
      </c>
      <c r="P41" s="60" t="s">
        <v>86</v>
      </c>
    </row>
    <row r="42" spans="1:16" ht="12.75" customHeight="1" thickBot="1">
      <c r="A42" s="49" t="str">
        <f t="shared" si="0"/>
        <v> VSS 4.354 </v>
      </c>
      <c r="B42" s="16" t="str">
        <f t="shared" si="1"/>
        <v>I</v>
      </c>
      <c r="C42" s="49">
        <f t="shared" si="2"/>
        <v>31263.47</v>
      </c>
      <c r="D42" s="9" t="str">
        <f t="shared" si="3"/>
        <v>vis</v>
      </c>
      <c r="E42" s="57">
        <f>VLOOKUP(C42,A!C$21:E$973,3,FALSE)</f>
        <v>617.9619626579205</v>
      </c>
      <c r="F42" s="16" t="s">
        <v>79</v>
      </c>
      <c r="G42" s="9" t="str">
        <f t="shared" si="4"/>
        <v>31263.47</v>
      </c>
      <c r="H42" s="49">
        <f t="shared" si="5"/>
        <v>618</v>
      </c>
      <c r="I42" s="58" t="s">
        <v>100</v>
      </c>
      <c r="J42" s="59" t="s">
        <v>101</v>
      </c>
      <c r="K42" s="58">
        <v>618</v>
      </c>
      <c r="L42" s="58" t="s">
        <v>92</v>
      </c>
      <c r="M42" s="59" t="s">
        <v>84</v>
      </c>
      <c r="N42" s="59"/>
      <c r="O42" s="60" t="s">
        <v>85</v>
      </c>
      <c r="P42" s="60" t="s">
        <v>86</v>
      </c>
    </row>
    <row r="43" spans="1:16" ht="12.75" customHeight="1" thickBot="1">
      <c r="A43" s="49" t="str">
        <f aca="true" t="shared" si="6" ref="A43:A63">P43</f>
        <v> VSS 4.354 </v>
      </c>
      <c r="B43" s="16" t="str">
        <f aca="true" t="shared" si="7" ref="B43:B63">IF(H43=INT(H43),"I","II")</f>
        <v>I</v>
      </c>
      <c r="C43" s="49">
        <f aca="true" t="shared" si="8" ref="C43:C63">1*G43</f>
        <v>31317.41</v>
      </c>
      <c r="D43" s="9" t="str">
        <f aca="true" t="shared" si="9" ref="D43:D63">VLOOKUP(F43,I$1:J$5,2,FALSE)</f>
        <v>vis</v>
      </c>
      <c r="E43" s="57">
        <f>VLOOKUP(C43,A!C$21:E$973,3,FALSE)</f>
        <v>658.0286364554736</v>
      </c>
      <c r="F43" s="16" t="s">
        <v>79</v>
      </c>
      <c r="G43" s="9" t="str">
        <f aca="true" t="shared" si="10" ref="G43:G63">MID(I43,3,LEN(I43)-3)</f>
        <v>31317.41</v>
      </c>
      <c r="H43" s="49">
        <f aca="true" t="shared" si="11" ref="H43:H63">1*K43</f>
        <v>658</v>
      </c>
      <c r="I43" s="58" t="s">
        <v>102</v>
      </c>
      <c r="J43" s="59" t="s">
        <v>103</v>
      </c>
      <c r="K43" s="58">
        <v>658</v>
      </c>
      <c r="L43" s="58" t="s">
        <v>104</v>
      </c>
      <c r="M43" s="59" t="s">
        <v>84</v>
      </c>
      <c r="N43" s="59"/>
      <c r="O43" s="60" t="s">
        <v>85</v>
      </c>
      <c r="P43" s="60" t="s">
        <v>86</v>
      </c>
    </row>
    <row r="44" spans="1:16" ht="12.75" customHeight="1" thickBot="1">
      <c r="A44" s="49" t="str">
        <f t="shared" si="6"/>
        <v> VSS 4.354 </v>
      </c>
      <c r="B44" s="16" t="str">
        <f t="shared" si="7"/>
        <v>I</v>
      </c>
      <c r="C44" s="49">
        <f t="shared" si="8"/>
        <v>32709.45</v>
      </c>
      <c r="D44" s="9" t="str">
        <f t="shared" si="9"/>
        <v>vis</v>
      </c>
      <c r="E44" s="57">
        <f>VLOOKUP(C44,A!C$21:E$973,3,FALSE)</f>
        <v>1692.0370271330276</v>
      </c>
      <c r="F44" s="16" t="s">
        <v>79</v>
      </c>
      <c r="G44" s="9" t="str">
        <f t="shared" si="10"/>
        <v>32709.45</v>
      </c>
      <c r="H44" s="49">
        <f t="shared" si="11"/>
        <v>1692</v>
      </c>
      <c r="I44" s="58" t="s">
        <v>105</v>
      </c>
      <c r="J44" s="59" t="s">
        <v>106</v>
      </c>
      <c r="K44" s="58">
        <v>1692</v>
      </c>
      <c r="L44" s="58" t="s">
        <v>107</v>
      </c>
      <c r="M44" s="59" t="s">
        <v>84</v>
      </c>
      <c r="N44" s="59"/>
      <c r="O44" s="60" t="s">
        <v>85</v>
      </c>
      <c r="P44" s="60" t="s">
        <v>86</v>
      </c>
    </row>
    <row r="45" spans="1:16" ht="12.75" customHeight="1" thickBot="1">
      <c r="A45" s="49" t="str">
        <f t="shared" si="6"/>
        <v> VSS 4.354 </v>
      </c>
      <c r="B45" s="16" t="str">
        <f t="shared" si="7"/>
        <v>I</v>
      </c>
      <c r="C45" s="49">
        <f t="shared" si="8"/>
        <v>33736.59</v>
      </c>
      <c r="D45" s="9" t="str">
        <f t="shared" si="9"/>
        <v>vis</v>
      </c>
      <c r="E45" s="57">
        <f>VLOOKUP(C45,A!C$21:E$973,3,FALSE)</f>
        <v>2454.997415053301</v>
      </c>
      <c r="F45" s="16" t="s">
        <v>79</v>
      </c>
      <c r="G45" s="9" t="str">
        <f t="shared" si="10"/>
        <v>33736.59</v>
      </c>
      <c r="H45" s="49">
        <f t="shared" si="11"/>
        <v>2455</v>
      </c>
      <c r="I45" s="58" t="s">
        <v>108</v>
      </c>
      <c r="J45" s="59" t="s">
        <v>109</v>
      </c>
      <c r="K45" s="58">
        <v>2455</v>
      </c>
      <c r="L45" s="58" t="s">
        <v>110</v>
      </c>
      <c r="M45" s="59" t="s">
        <v>84</v>
      </c>
      <c r="N45" s="59"/>
      <c r="O45" s="60" t="s">
        <v>85</v>
      </c>
      <c r="P45" s="60" t="s">
        <v>86</v>
      </c>
    </row>
    <row r="46" spans="1:16" ht="12.75" customHeight="1" thickBot="1">
      <c r="A46" s="49" t="str">
        <f t="shared" si="6"/>
        <v> VSS 4.354 </v>
      </c>
      <c r="B46" s="16" t="str">
        <f t="shared" si="7"/>
        <v>I</v>
      </c>
      <c r="C46" s="49">
        <f t="shared" si="8"/>
        <v>33798.52</v>
      </c>
      <c r="D46" s="9" t="str">
        <f t="shared" si="9"/>
        <v>vis</v>
      </c>
      <c r="E46" s="57">
        <f>VLOOKUP(C46,A!C$21:E$973,3,FALSE)</f>
        <v>2500.999067042225</v>
      </c>
      <c r="F46" s="16" t="s">
        <v>79</v>
      </c>
      <c r="G46" s="9" t="str">
        <f t="shared" si="10"/>
        <v>33798.52</v>
      </c>
      <c r="H46" s="49">
        <f t="shared" si="11"/>
        <v>2501</v>
      </c>
      <c r="I46" s="58" t="s">
        <v>111</v>
      </c>
      <c r="J46" s="59" t="s">
        <v>112</v>
      </c>
      <c r="K46" s="58">
        <v>2501</v>
      </c>
      <c r="L46" s="58" t="s">
        <v>110</v>
      </c>
      <c r="M46" s="59" t="s">
        <v>84</v>
      </c>
      <c r="N46" s="59"/>
      <c r="O46" s="60" t="s">
        <v>85</v>
      </c>
      <c r="P46" s="60" t="s">
        <v>86</v>
      </c>
    </row>
    <row r="47" spans="1:16" ht="12.75" customHeight="1" thickBot="1">
      <c r="A47" s="49" t="str">
        <f t="shared" si="6"/>
        <v> VSS 4.354 </v>
      </c>
      <c r="B47" s="16" t="str">
        <f t="shared" si="7"/>
        <v>I</v>
      </c>
      <c r="C47" s="49">
        <f t="shared" si="8"/>
        <v>35664.46</v>
      </c>
      <c r="D47" s="9" t="str">
        <f t="shared" si="9"/>
        <v>vis</v>
      </c>
      <c r="E47" s="57">
        <f>VLOOKUP(C47,A!C$21:E$973,3,FALSE)</f>
        <v>3887.020744940041</v>
      </c>
      <c r="F47" s="16" t="s">
        <v>79</v>
      </c>
      <c r="G47" s="9" t="str">
        <f t="shared" si="10"/>
        <v>35664.46</v>
      </c>
      <c r="H47" s="49">
        <f t="shared" si="11"/>
        <v>3887</v>
      </c>
      <c r="I47" s="58" t="s">
        <v>113</v>
      </c>
      <c r="J47" s="59" t="s">
        <v>114</v>
      </c>
      <c r="K47" s="58">
        <v>3887</v>
      </c>
      <c r="L47" s="58" t="s">
        <v>115</v>
      </c>
      <c r="M47" s="59" t="s">
        <v>84</v>
      </c>
      <c r="N47" s="59"/>
      <c r="O47" s="60" t="s">
        <v>85</v>
      </c>
      <c r="P47" s="60" t="s">
        <v>86</v>
      </c>
    </row>
    <row r="48" spans="1:16" ht="12.75" customHeight="1" thickBot="1">
      <c r="A48" s="49" t="str">
        <f t="shared" si="6"/>
        <v> VSS 4.354 </v>
      </c>
      <c r="B48" s="16" t="str">
        <f t="shared" si="7"/>
        <v>I</v>
      </c>
      <c r="C48" s="49">
        <f t="shared" si="8"/>
        <v>35668.47</v>
      </c>
      <c r="D48" s="9" t="str">
        <f t="shared" si="9"/>
        <v>vis</v>
      </c>
      <c r="E48" s="57">
        <f>VLOOKUP(C48,A!C$21:E$973,3,FALSE)</f>
        <v>3889.9993760473503</v>
      </c>
      <c r="F48" s="16" t="s">
        <v>79</v>
      </c>
      <c r="G48" s="9" t="str">
        <f t="shared" si="10"/>
        <v>35668.47</v>
      </c>
      <c r="H48" s="49">
        <f t="shared" si="11"/>
        <v>3890</v>
      </c>
      <c r="I48" s="58" t="s">
        <v>116</v>
      </c>
      <c r="J48" s="59" t="s">
        <v>117</v>
      </c>
      <c r="K48" s="58">
        <v>3890</v>
      </c>
      <c r="L48" s="58" t="s">
        <v>110</v>
      </c>
      <c r="M48" s="59" t="s">
        <v>84</v>
      </c>
      <c r="N48" s="59"/>
      <c r="O48" s="60" t="s">
        <v>85</v>
      </c>
      <c r="P48" s="60" t="s">
        <v>86</v>
      </c>
    </row>
    <row r="49" spans="1:16" ht="12.75" customHeight="1" thickBot="1">
      <c r="A49" s="49" t="str">
        <f t="shared" si="6"/>
        <v> VSS 4.354 </v>
      </c>
      <c r="B49" s="16" t="str">
        <f t="shared" si="7"/>
        <v>I</v>
      </c>
      <c r="C49" s="49">
        <f t="shared" si="8"/>
        <v>35956.55</v>
      </c>
      <c r="D49" s="9" t="str">
        <f t="shared" si="9"/>
        <v>vis</v>
      </c>
      <c r="E49" s="57">
        <f>VLOOKUP(C49,A!C$21:E$973,3,FALSE)</f>
        <v>4103.985423277596</v>
      </c>
      <c r="F49" s="16" t="s">
        <v>79</v>
      </c>
      <c r="G49" s="9" t="str">
        <f t="shared" si="10"/>
        <v>35956.55</v>
      </c>
      <c r="H49" s="49">
        <f t="shared" si="11"/>
        <v>4104</v>
      </c>
      <c r="I49" s="58" t="s">
        <v>118</v>
      </c>
      <c r="J49" s="59" t="s">
        <v>119</v>
      </c>
      <c r="K49" s="58">
        <v>4104</v>
      </c>
      <c r="L49" s="58" t="s">
        <v>120</v>
      </c>
      <c r="M49" s="59" t="s">
        <v>84</v>
      </c>
      <c r="N49" s="59"/>
      <c r="O49" s="60" t="s">
        <v>85</v>
      </c>
      <c r="P49" s="60" t="s">
        <v>86</v>
      </c>
    </row>
    <row r="50" spans="1:16" ht="12.75" customHeight="1" thickBot="1">
      <c r="A50" s="49" t="str">
        <f t="shared" si="6"/>
        <v> VSS 4.354 </v>
      </c>
      <c r="B50" s="16" t="str">
        <f t="shared" si="7"/>
        <v>I</v>
      </c>
      <c r="C50" s="49">
        <f t="shared" si="8"/>
        <v>35960.58</v>
      </c>
      <c r="D50" s="9" t="str">
        <f t="shared" si="9"/>
        <v>vis</v>
      </c>
      <c r="E50" s="57">
        <f>VLOOKUP(C50,A!C$21:E$973,3,FALSE)</f>
        <v>4106.978910400401</v>
      </c>
      <c r="F50" s="16" t="s">
        <v>79</v>
      </c>
      <c r="G50" s="9" t="str">
        <f t="shared" si="10"/>
        <v>35960.58</v>
      </c>
      <c r="H50" s="49">
        <f t="shared" si="11"/>
        <v>4107</v>
      </c>
      <c r="I50" s="58" t="s">
        <v>121</v>
      </c>
      <c r="J50" s="59" t="s">
        <v>122</v>
      </c>
      <c r="K50" s="58">
        <v>4107</v>
      </c>
      <c r="L50" s="58" t="s">
        <v>123</v>
      </c>
      <c r="M50" s="59" t="s">
        <v>84</v>
      </c>
      <c r="N50" s="59"/>
      <c r="O50" s="60" t="s">
        <v>85</v>
      </c>
      <c r="P50" s="60" t="s">
        <v>86</v>
      </c>
    </row>
    <row r="51" spans="1:16" ht="12.75" customHeight="1" thickBot="1">
      <c r="A51" s="49" t="str">
        <f t="shared" si="6"/>
        <v> BRNO 27 </v>
      </c>
      <c r="B51" s="16" t="str">
        <f t="shared" si="7"/>
        <v>I</v>
      </c>
      <c r="C51" s="49">
        <f t="shared" si="8"/>
        <v>45913.46</v>
      </c>
      <c r="D51" s="9" t="str">
        <f t="shared" si="9"/>
        <v>vis</v>
      </c>
      <c r="E51" s="57">
        <f>VLOOKUP(C51,A!C$21:E$973,3,FALSE)</f>
        <v>11499.985886785278</v>
      </c>
      <c r="F51" s="16" t="s">
        <v>79</v>
      </c>
      <c r="G51" s="9" t="str">
        <f t="shared" si="10"/>
        <v>45913.460</v>
      </c>
      <c r="H51" s="49">
        <f t="shared" si="11"/>
        <v>11500</v>
      </c>
      <c r="I51" s="58" t="s">
        <v>124</v>
      </c>
      <c r="J51" s="59" t="s">
        <v>125</v>
      </c>
      <c r="K51" s="58">
        <v>11500</v>
      </c>
      <c r="L51" s="58" t="s">
        <v>126</v>
      </c>
      <c r="M51" s="59" t="s">
        <v>127</v>
      </c>
      <c r="N51" s="59"/>
      <c r="O51" s="60" t="s">
        <v>128</v>
      </c>
      <c r="P51" s="60" t="s">
        <v>129</v>
      </c>
    </row>
    <row r="52" spans="1:16" ht="12.75" customHeight="1" thickBot="1">
      <c r="A52" s="49" t="str">
        <f t="shared" si="6"/>
        <v> BRNO 27 </v>
      </c>
      <c r="B52" s="16" t="str">
        <f t="shared" si="7"/>
        <v>I</v>
      </c>
      <c r="C52" s="49">
        <f t="shared" si="8"/>
        <v>45913.461</v>
      </c>
      <c r="D52" s="9" t="str">
        <f t="shared" si="9"/>
        <v>vis</v>
      </c>
      <c r="E52" s="57">
        <f>VLOOKUP(C52,A!C$21:E$973,3,FALSE)</f>
        <v>11499.986629586056</v>
      </c>
      <c r="F52" s="16" t="s">
        <v>79</v>
      </c>
      <c r="G52" s="9" t="str">
        <f t="shared" si="10"/>
        <v>45913.461</v>
      </c>
      <c r="H52" s="49">
        <f t="shared" si="11"/>
        <v>11500</v>
      </c>
      <c r="I52" s="58" t="s">
        <v>130</v>
      </c>
      <c r="J52" s="59" t="s">
        <v>131</v>
      </c>
      <c r="K52" s="58">
        <v>11500</v>
      </c>
      <c r="L52" s="58" t="s">
        <v>132</v>
      </c>
      <c r="M52" s="59" t="s">
        <v>127</v>
      </c>
      <c r="N52" s="59"/>
      <c r="O52" s="60" t="s">
        <v>133</v>
      </c>
      <c r="P52" s="60" t="s">
        <v>129</v>
      </c>
    </row>
    <row r="53" spans="1:16" ht="12.75" customHeight="1" thickBot="1">
      <c r="A53" s="49" t="str">
        <f t="shared" si="6"/>
        <v> BRNO 27 </v>
      </c>
      <c r="B53" s="16" t="str">
        <f t="shared" si="7"/>
        <v>I</v>
      </c>
      <c r="C53" s="49">
        <f t="shared" si="8"/>
        <v>45913.466</v>
      </c>
      <c r="D53" s="9" t="str">
        <f t="shared" si="9"/>
        <v>vis</v>
      </c>
      <c r="E53" s="57">
        <f>VLOOKUP(C53,A!C$21:E$973,3,FALSE)</f>
        <v>11499.990343589927</v>
      </c>
      <c r="F53" s="16" t="s">
        <v>79</v>
      </c>
      <c r="G53" s="9" t="str">
        <f t="shared" si="10"/>
        <v>45913.466</v>
      </c>
      <c r="H53" s="49">
        <f t="shared" si="11"/>
        <v>11500</v>
      </c>
      <c r="I53" s="58" t="s">
        <v>134</v>
      </c>
      <c r="J53" s="59" t="s">
        <v>135</v>
      </c>
      <c r="K53" s="58">
        <v>11500</v>
      </c>
      <c r="L53" s="58" t="s">
        <v>136</v>
      </c>
      <c r="M53" s="59" t="s">
        <v>127</v>
      </c>
      <c r="N53" s="59"/>
      <c r="O53" s="60" t="s">
        <v>137</v>
      </c>
      <c r="P53" s="60" t="s">
        <v>129</v>
      </c>
    </row>
    <row r="54" spans="1:16" ht="12.75" customHeight="1" thickBot="1">
      <c r="A54" s="49" t="str">
        <f t="shared" si="6"/>
        <v> BRNO 27 </v>
      </c>
      <c r="B54" s="16" t="str">
        <f t="shared" si="7"/>
        <v>I</v>
      </c>
      <c r="C54" s="49">
        <f t="shared" si="8"/>
        <v>45913.484</v>
      </c>
      <c r="D54" s="9" t="str">
        <f t="shared" si="9"/>
        <v>vis</v>
      </c>
      <c r="E54" s="57">
        <f>VLOOKUP(C54,A!C$21:E$973,3,FALSE)</f>
        <v>11500.003714003873</v>
      </c>
      <c r="F54" s="16" t="s">
        <v>79</v>
      </c>
      <c r="G54" s="9" t="str">
        <f t="shared" si="10"/>
        <v>45913.484</v>
      </c>
      <c r="H54" s="49">
        <f t="shared" si="11"/>
        <v>11500</v>
      </c>
      <c r="I54" s="58" t="s">
        <v>138</v>
      </c>
      <c r="J54" s="59" t="s">
        <v>139</v>
      </c>
      <c r="K54" s="58">
        <v>11500</v>
      </c>
      <c r="L54" s="58" t="s">
        <v>140</v>
      </c>
      <c r="M54" s="59" t="s">
        <v>127</v>
      </c>
      <c r="N54" s="59"/>
      <c r="O54" s="60" t="s">
        <v>141</v>
      </c>
      <c r="P54" s="60" t="s">
        <v>129</v>
      </c>
    </row>
    <row r="55" spans="1:16" ht="12.75" customHeight="1" thickBot="1">
      <c r="A55" s="49" t="str">
        <f t="shared" si="6"/>
        <v> BRNO 30 </v>
      </c>
      <c r="B55" s="16" t="str">
        <f t="shared" si="7"/>
        <v>I</v>
      </c>
      <c r="C55" s="49">
        <f t="shared" si="8"/>
        <v>47293.505</v>
      </c>
      <c r="D55" s="9" t="str">
        <f t="shared" si="9"/>
        <v>vis</v>
      </c>
      <c r="E55" s="57">
        <f>VLOOKUP(C55,A!C$21:E$973,3,FALSE)</f>
        <v>12525.084382168026</v>
      </c>
      <c r="F55" s="16" t="s">
        <v>79</v>
      </c>
      <c r="G55" s="9" t="str">
        <f t="shared" si="10"/>
        <v>47293.505</v>
      </c>
      <c r="H55" s="49">
        <f t="shared" si="11"/>
        <v>12525</v>
      </c>
      <c r="I55" s="58" t="s">
        <v>151</v>
      </c>
      <c r="J55" s="59" t="s">
        <v>152</v>
      </c>
      <c r="K55" s="58">
        <v>12525</v>
      </c>
      <c r="L55" s="58" t="s">
        <v>153</v>
      </c>
      <c r="M55" s="59" t="s">
        <v>127</v>
      </c>
      <c r="N55" s="59"/>
      <c r="O55" s="60" t="s">
        <v>154</v>
      </c>
      <c r="P55" s="60" t="s">
        <v>155</v>
      </c>
    </row>
    <row r="56" spans="1:16" ht="12.75" customHeight="1" thickBot="1">
      <c r="A56" s="49" t="str">
        <f t="shared" si="6"/>
        <v> BRNO 30 </v>
      </c>
      <c r="B56" s="16" t="str">
        <f t="shared" si="7"/>
        <v>I</v>
      </c>
      <c r="C56" s="49">
        <f t="shared" si="8"/>
        <v>47293.507</v>
      </c>
      <c r="D56" s="9" t="str">
        <f t="shared" si="9"/>
        <v>vis</v>
      </c>
      <c r="E56" s="57">
        <f>VLOOKUP(C56,A!C$21:E$973,3,FALSE)</f>
        <v>12525.085867769576</v>
      </c>
      <c r="F56" s="16" t="s">
        <v>79</v>
      </c>
      <c r="G56" s="9" t="str">
        <f t="shared" si="10"/>
        <v>47293.507</v>
      </c>
      <c r="H56" s="49">
        <f t="shared" si="11"/>
        <v>12525</v>
      </c>
      <c r="I56" s="58" t="s">
        <v>156</v>
      </c>
      <c r="J56" s="59" t="s">
        <v>157</v>
      </c>
      <c r="K56" s="58">
        <v>12525</v>
      </c>
      <c r="L56" s="58" t="s">
        <v>158</v>
      </c>
      <c r="M56" s="59" t="s">
        <v>127</v>
      </c>
      <c r="N56" s="59"/>
      <c r="O56" s="60" t="s">
        <v>159</v>
      </c>
      <c r="P56" s="60" t="s">
        <v>155</v>
      </c>
    </row>
    <row r="57" spans="1:16" ht="12.75" customHeight="1" thickBot="1">
      <c r="A57" s="49" t="str">
        <f t="shared" si="6"/>
        <v> BRNO 30 </v>
      </c>
      <c r="B57" s="16" t="str">
        <f t="shared" si="7"/>
        <v>I</v>
      </c>
      <c r="C57" s="49">
        <f t="shared" si="8"/>
        <v>47670.461</v>
      </c>
      <c r="D57" s="9" t="str">
        <f t="shared" si="9"/>
        <v>vis</v>
      </c>
      <c r="E57" s="57">
        <f>VLOOKUP(C57,A!C$21:E$973,3,FALSE)</f>
        <v>12805.087591067379</v>
      </c>
      <c r="F57" s="16" t="s">
        <v>79</v>
      </c>
      <c r="G57" s="9" t="str">
        <f t="shared" si="10"/>
        <v>47670.461</v>
      </c>
      <c r="H57" s="49">
        <f t="shared" si="11"/>
        <v>12805</v>
      </c>
      <c r="I57" s="58" t="s">
        <v>164</v>
      </c>
      <c r="J57" s="59" t="s">
        <v>165</v>
      </c>
      <c r="K57" s="58">
        <v>12805</v>
      </c>
      <c r="L57" s="58" t="s">
        <v>166</v>
      </c>
      <c r="M57" s="59" t="s">
        <v>127</v>
      </c>
      <c r="N57" s="59"/>
      <c r="O57" s="60" t="s">
        <v>167</v>
      </c>
      <c r="P57" s="60" t="s">
        <v>155</v>
      </c>
    </row>
    <row r="58" spans="1:16" ht="12.75" customHeight="1" thickBot="1">
      <c r="A58" s="49" t="str">
        <f t="shared" si="6"/>
        <v> BRNO 30 </v>
      </c>
      <c r="B58" s="16" t="str">
        <f t="shared" si="7"/>
        <v>I</v>
      </c>
      <c r="C58" s="49">
        <f t="shared" si="8"/>
        <v>47670.469</v>
      </c>
      <c r="D58" s="9" t="str">
        <f t="shared" si="9"/>
        <v>vis</v>
      </c>
      <c r="E58" s="57">
        <f>VLOOKUP(C58,A!C$21:E$973,3,FALSE)</f>
        <v>12805.093533473573</v>
      </c>
      <c r="F58" s="16" t="s">
        <v>79</v>
      </c>
      <c r="G58" s="9" t="str">
        <f t="shared" si="10"/>
        <v>47670.469</v>
      </c>
      <c r="H58" s="49">
        <f t="shared" si="11"/>
        <v>12805</v>
      </c>
      <c r="I58" s="58" t="s">
        <v>168</v>
      </c>
      <c r="J58" s="59" t="s">
        <v>169</v>
      </c>
      <c r="K58" s="58">
        <v>12805</v>
      </c>
      <c r="L58" s="58" t="s">
        <v>170</v>
      </c>
      <c r="M58" s="59" t="s">
        <v>127</v>
      </c>
      <c r="N58" s="59"/>
      <c r="O58" s="60" t="s">
        <v>171</v>
      </c>
      <c r="P58" s="60" t="s">
        <v>155</v>
      </c>
    </row>
    <row r="59" spans="1:16" ht="12.75" customHeight="1" thickBot="1">
      <c r="A59" s="49" t="str">
        <f t="shared" si="6"/>
        <v> BRNO 31 </v>
      </c>
      <c r="B59" s="16" t="str">
        <f t="shared" si="7"/>
        <v>I</v>
      </c>
      <c r="C59" s="49">
        <f t="shared" si="8"/>
        <v>48016.456</v>
      </c>
      <c r="D59" s="9" t="str">
        <f t="shared" si="9"/>
        <v>vis</v>
      </c>
      <c r="E59" s="57">
        <f>VLOOKUP(C59,A!C$21:E$973,3,FALSE)</f>
        <v>13062.09294517536</v>
      </c>
      <c r="F59" s="16" t="s">
        <v>79</v>
      </c>
      <c r="G59" s="9" t="str">
        <f t="shared" si="10"/>
        <v>48016.456</v>
      </c>
      <c r="H59" s="49">
        <f t="shared" si="11"/>
        <v>13062</v>
      </c>
      <c r="I59" s="58" t="s">
        <v>176</v>
      </c>
      <c r="J59" s="59" t="s">
        <v>177</v>
      </c>
      <c r="K59" s="58">
        <v>13062</v>
      </c>
      <c r="L59" s="58" t="s">
        <v>178</v>
      </c>
      <c r="M59" s="59" t="s">
        <v>127</v>
      </c>
      <c r="N59" s="59"/>
      <c r="O59" s="60" t="s">
        <v>167</v>
      </c>
      <c r="P59" s="60" t="s">
        <v>179</v>
      </c>
    </row>
    <row r="60" spans="1:16" ht="12.75" customHeight="1" thickBot="1">
      <c r="A60" s="49" t="str">
        <f t="shared" si="6"/>
        <v> BRNO 31 </v>
      </c>
      <c r="B60" s="16" t="str">
        <f t="shared" si="7"/>
        <v>I</v>
      </c>
      <c r="C60" s="49">
        <f t="shared" si="8"/>
        <v>48016.461</v>
      </c>
      <c r="D60" s="9" t="str">
        <f t="shared" si="9"/>
        <v>vis</v>
      </c>
      <c r="E60" s="57">
        <f>VLOOKUP(C60,A!C$21:E$973,3,FALSE)</f>
        <v>13062.096659179238</v>
      </c>
      <c r="F60" s="16" t="s">
        <v>79</v>
      </c>
      <c r="G60" s="9" t="str">
        <f t="shared" si="10"/>
        <v>48016.461</v>
      </c>
      <c r="H60" s="49">
        <f t="shared" si="11"/>
        <v>13062</v>
      </c>
      <c r="I60" s="58" t="s">
        <v>180</v>
      </c>
      <c r="J60" s="59" t="s">
        <v>181</v>
      </c>
      <c r="K60" s="58">
        <v>13062</v>
      </c>
      <c r="L60" s="58" t="s">
        <v>182</v>
      </c>
      <c r="M60" s="59" t="s">
        <v>127</v>
      </c>
      <c r="N60" s="59"/>
      <c r="O60" s="60" t="s">
        <v>171</v>
      </c>
      <c r="P60" s="60" t="s">
        <v>179</v>
      </c>
    </row>
    <row r="61" spans="1:16" ht="12.75" customHeight="1" thickBot="1">
      <c r="A61" s="49" t="str">
        <f t="shared" si="6"/>
        <v> BBS 122 </v>
      </c>
      <c r="B61" s="16" t="str">
        <f t="shared" si="7"/>
        <v>I</v>
      </c>
      <c r="C61" s="49">
        <f t="shared" si="8"/>
        <v>51578.669</v>
      </c>
      <c r="D61" s="9" t="str">
        <f t="shared" si="9"/>
        <v>vis</v>
      </c>
      <c r="E61" s="57">
        <f>VLOOKUP(C61,A!C$21:E$973,3,FALSE)</f>
        <v>15708.10752189777</v>
      </c>
      <c r="F61" s="16" t="s">
        <v>79</v>
      </c>
      <c r="G61" s="9" t="str">
        <f t="shared" si="10"/>
        <v>51578.669</v>
      </c>
      <c r="H61" s="49">
        <f t="shared" si="11"/>
        <v>15708</v>
      </c>
      <c r="I61" s="58" t="s">
        <v>219</v>
      </c>
      <c r="J61" s="59" t="s">
        <v>220</v>
      </c>
      <c r="K61" s="58">
        <v>15708</v>
      </c>
      <c r="L61" s="58" t="s">
        <v>221</v>
      </c>
      <c r="M61" s="59" t="s">
        <v>127</v>
      </c>
      <c r="N61" s="59"/>
      <c r="O61" s="60" t="s">
        <v>145</v>
      </c>
      <c r="P61" s="60" t="s">
        <v>222</v>
      </c>
    </row>
    <row r="62" spans="1:16" ht="12.75" customHeight="1" thickBot="1">
      <c r="A62" s="49" t="str">
        <f t="shared" si="6"/>
        <v>BAVM 193 </v>
      </c>
      <c r="B62" s="16" t="str">
        <f t="shared" si="7"/>
        <v>II</v>
      </c>
      <c r="C62" s="49">
        <f t="shared" si="8"/>
        <v>54297.4702</v>
      </c>
      <c r="D62" s="9" t="str">
        <f t="shared" si="9"/>
        <v>vis</v>
      </c>
      <c r="E62" s="57">
        <f>VLOOKUP(C62,A!C$21:E$973,3,FALSE)</f>
        <v>17727.635160029004</v>
      </c>
      <c r="F62" s="16" t="s">
        <v>79</v>
      </c>
      <c r="G62" s="9" t="str">
        <f t="shared" si="10"/>
        <v>54297.4702</v>
      </c>
      <c r="H62" s="49">
        <f t="shared" si="11"/>
        <v>17727.5</v>
      </c>
      <c r="I62" s="58" t="s">
        <v>240</v>
      </c>
      <c r="J62" s="59" t="s">
        <v>241</v>
      </c>
      <c r="K62" s="58" t="s">
        <v>242</v>
      </c>
      <c r="L62" s="58" t="s">
        <v>243</v>
      </c>
      <c r="M62" s="59" t="s">
        <v>238</v>
      </c>
      <c r="N62" s="59" t="s">
        <v>226</v>
      </c>
      <c r="O62" s="60" t="s">
        <v>227</v>
      </c>
      <c r="P62" s="61" t="s">
        <v>244</v>
      </c>
    </row>
    <row r="63" spans="1:16" ht="12.75" customHeight="1" thickBot="1">
      <c r="A63" s="49" t="str">
        <f t="shared" si="6"/>
        <v>OEJV 0137 </v>
      </c>
      <c r="B63" s="16" t="str">
        <f t="shared" si="7"/>
        <v>I</v>
      </c>
      <c r="C63" s="49">
        <f t="shared" si="8"/>
        <v>55380.5388</v>
      </c>
      <c r="D63" s="9" t="str">
        <f t="shared" si="9"/>
        <v>vis</v>
      </c>
      <c r="E63" s="57">
        <f>VLOOKUP(C63,A!C$21:E$973,3,FALSE)</f>
        <v>18532.139355367777</v>
      </c>
      <c r="F63" s="16" t="s">
        <v>79</v>
      </c>
      <c r="G63" s="9" t="str">
        <f t="shared" si="10"/>
        <v>55380.5388</v>
      </c>
      <c r="H63" s="49">
        <f t="shared" si="11"/>
        <v>18532</v>
      </c>
      <c r="I63" s="58" t="s">
        <v>255</v>
      </c>
      <c r="J63" s="59" t="s">
        <v>256</v>
      </c>
      <c r="K63" s="58" t="s">
        <v>257</v>
      </c>
      <c r="L63" s="58" t="s">
        <v>258</v>
      </c>
      <c r="M63" s="59" t="s">
        <v>238</v>
      </c>
      <c r="N63" s="59" t="s">
        <v>71</v>
      </c>
      <c r="O63" s="60" t="s">
        <v>259</v>
      </c>
      <c r="P63" s="61" t="s">
        <v>260</v>
      </c>
    </row>
    <row r="64" spans="2:6" ht="12.75">
      <c r="B64" s="16"/>
      <c r="F64" s="16"/>
    </row>
    <row r="65" spans="2:6" ht="12.75">
      <c r="B65" s="16"/>
      <c r="F65" s="16"/>
    </row>
    <row r="66" spans="2:6" ht="12.75">
      <c r="B66" s="16"/>
      <c r="F66" s="16"/>
    </row>
    <row r="67" spans="2:6" ht="12.75">
      <c r="B67" s="16"/>
      <c r="F67" s="16"/>
    </row>
    <row r="68" spans="2:6" ht="12.75">
      <c r="B68" s="16"/>
      <c r="F68" s="16"/>
    </row>
    <row r="69" spans="2:6" ht="12.75">
      <c r="B69" s="16"/>
      <c r="F69" s="16"/>
    </row>
    <row r="70" spans="2:6" ht="12.75">
      <c r="B70" s="16"/>
      <c r="F70" s="16"/>
    </row>
    <row r="71" spans="2:6" ht="12.75">
      <c r="B71" s="16"/>
      <c r="F71" s="16"/>
    </row>
    <row r="72" spans="2:6" ht="12.75">
      <c r="B72" s="16"/>
      <c r="F72" s="16"/>
    </row>
    <row r="73" spans="2:6" ht="12.75">
      <c r="B73" s="16"/>
      <c r="F73" s="16"/>
    </row>
    <row r="74" spans="2:6" ht="12.75">
      <c r="B74" s="16"/>
      <c r="F74" s="16"/>
    </row>
    <row r="75" spans="2:6" ht="12.75">
      <c r="B75" s="16"/>
      <c r="F75" s="16"/>
    </row>
    <row r="76" spans="2:6" ht="12.75">
      <c r="B76" s="16"/>
      <c r="F76" s="16"/>
    </row>
    <row r="77" spans="2:6" ht="12.75">
      <c r="B77" s="16"/>
      <c r="F77" s="16"/>
    </row>
    <row r="78" spans="2:6" ht="12.75">
      <c r="B78" s="16"/>
      <c r="F78" s="16"/>
    </row>
    <row r="79" spans="2:6" ht="12.75">
      <c r="B79" s="16"/>
      <c r="F79" s="16"/>
    </row>
    <row r="80" spans="2:6" ht="12.75">
      <c r="B80" s="16"/>
      <c r="F80" s="16"/>
    </row>
    <row r="81" spans="2:6" ht="12.75">
      <c r="B81" s="16"/>
      <c r="F81" s="16"/>
    </row>
    <row r="82" spans="2:6" ht="12.75">
      <c r="B82" s="16"/>
      <c r="F82" s="16"/>
    </row>
    <row r="83" spans="2:6" ht="12.75">
      <c r="B83" s="16"/>
      <c r="F83" s="16"/>
    </row>
    <row r="84" spans="2:6" ht="12.75">
      <c r="B84" s="16"/>
      <c r="F84" s="16"/>
    </row>
    <row r="85" spans="2:6" ht="12.75">
      <c r="B85" s="16"/>
      <c r="F85" s="16"/>
    </row>
    <row r="86" spans="2:6" ht="12.75">
      <c r="B86" s="16"/>
      <c r="F86" s="16"/>
    </row>
    <row r="87" spans="2:6" ht="12.75">
      <c r="B87" s="16"/>
      <c r="F87" s="16"/>
    </row>
    <row r="88" spans="2:6" ht="12.75">
      <c r="B88" s="16"/>
      <c r="F88" s="16"/>
    </row>
    <row r="89" spans="2:6" ht="12.75">
      <c r="B89" s="16"/>
      <c r="F89" s="16"/>
    </row>
    <row r="90" spans="2:6" ht="12.75">
      <c r="B90" s="16"/>
      <c r="F90" s="16"/>
    </row>
    <row r="91" spans="2:6" ht="12.75">
      <c r="B91" s="16"/>
      <c r="F91" s="16"/>
    </row>
    <row r="92" spans="2:6" ht="12.75">
      <c r="B92" s="16"/>
      <c r="F92" s="16"/>
    </row>
    <row r="93" spans="2:6" ht="12.75">
      <c r="B93" s="16"/>
      <c r="F93" s="16"/>
    </row>
    <row r="94" spans="2:6" ht="12.75">
      <c r="B94" s="16"/>
      <c r="F94" s="16"/>
    </row>
    <row r="95" spans="2:6" ht="12.75">
      <c r="B95" s="16"/>
      <c r="F95" s="16"/>
    </row>
    <row r="96" spans="2:6" ht="12.75">
      <c r="B96" s="16"/>
      <c r="F96" s="16"/>
    </row>
    <row r="97" spans="2:6" ht="12.75">
      <c r="B97" s="16"/>
      <c r="F97" s="16"/>
    </row>
    <row r="98" spans="2:6" ht="12.75">
      <c r="B98" s="16"/>
      <c r="F98" s="16"/>
    </row>
    <row r="99" spans="2:6" ht="12.75">
      <c r="B99" s="16"/>
      <c r="F99" s="16"/>
    </row>
    <row r="100" spans="2:6" ht="12.75">
      <c r="B100" s="16"/>
      <c r="F100" s="16"/>
    </row>
    <row r="101" spans="2:6" ht="12.75">
      <c r="B101" s="16"/>
      <c r="F101" s="16"/>
    </row>
    <row r="102" spans="2:6" ht="12.75">
      <c r="B102" s="16"/>
      <c r="F102" s="16"/>
    </row>
    <row r="103" spans="2:6" ht="12.75">
      <c r="B103" s="16"/>
      <c r="F103" s="16"/>
    </row>
    <row r="104" spans="2:6" ht="12.75">
      <c r="B104" s="16"/>
      <c r="F104" s="16"/>
    </row>
    <row r="105" spans="2:6" ht="12.75">
      <c r="B105" s="16"/>
      <c r="F105" s="16"/>
    </row>
    <row r="106" spans="2:6" ht="12.75">
      <c r="B106" s="16"/>
      <c r="F106" s="16"/>
    </row>
    <row r="107" spans="2:6" ht="12.75">
      <c r="B107" s="16"/>
      <c r="F107" s="16"/>
    </row>
    <row r="108" spans="2:6" ht="12.75">
      <c r="B108" s="16"/>
      <c r="F108" s="16"/>
    </row>
    <row r="109" spans="2:6" ht="12.75">
      <c r="B109" s="16"/>
      <c r="F109" s="16"/>
    </row>
    <row r="110" spans="2:6" ht="12.75">
      <c r="B110" s="16"/>
      <c r="F110" s="16"/>
    </row>
    <row r="111" spans="2:6" ht="12.75">
      <c r="B111" s="16"/>
      <c r="F111" s="16"/>
    </row>
    <row r="112" spans="2:6" ht="12.75">
      <c r="B112" s="16"/>
      <c r="F112" s="16"/>
    </row>
    <row r="113" spans="2:6" ht="12.75">
      <c r="B113" s="16"/>
      <c r="F113" s="16"/>
    </row>
    <row r="114" spans="2:6" ht="12.75">
      <c r="B114" s="16"/>
      <c r="F114" s="16"/>
    </row>
    <row r="115" spans="2:6" ht="12.75">
      <c r="B115" s="16"/>
      <c r="F115" s="16"/>
    </row>
    <row r="116" spans="2:6" ht="12.75">
      <c r="B116" s="16"/>
      <c r="F116" s="16"/>
    </row>
    <row r="117" spans="2:6" ht="12.75">
      <c r="B117" s="16"/>
      <c r="F117" s="16"/>
    </row>
    <row r="118" spans="2:6" ht="12.75">
      <c r="B118" s="16"/>
      <c r="F118" s="16"/>
    </row>
    <row r="119" spans="2:6" ht="12.75">
      <c r="B119" s="16"/>
      <c r="F119" s="16"/>
    </row>
    <row r="120" spans="2:6" ht="12.75">
      <c r="B120" s="16"/>
      <c r="F120" s="16"/>
    </row>
    <row r="121" spans="2:6" ht="12.75">
      <c r="B121" s="16"/>
      <c r="F121" s="16"/>
    </row>
    <row r="122" spans="2:6" ht="12.75">
      <c r="B122" s="16"/>
      <c r="F122" s="16"/>
    </row>
    <row r="123" spans="2:6" ht="12.75">
      <c r="B123" s="16"/>
      <c r="F123" s="16"/>
    </row>
    <row r="124" spans="2:6" ht="12.75">
      <c r="B124" s="16"/>
      <c r="F124" s="16"/>
    </row>
    <row r="125" spans="2:6" ht="12.75">
      <c r="B125" s="16"/>
      <c r="F125" s="16"/>
    </row>
    <row r="126" spans="2:6" ht="12.75">
      <c r="B126" s="16"/>
      <c r="F126" s="16"/>
    </row>
    <row r="127" spans="2:6" ht="12.75">
      <c r="B127" s="16"/>
      <c r="F127" s="16"/>
    </row>
    <row r="128" spans="2:6" ht="12.75">
      <c r="B128" s="16"/>
      <c r="F128" s="16"/>
    </row>
    <row r="129" spans="2:6" ht="12.75">
      <c r="B129" s="16"/>
      <c r="F129" s="16"/>
    </row>
    <row r="130" spans="2:6" ht="12.75">
      <c r="B130" s="16"/>
      <c r="F130" s="16"/>
    </row>
    <row r="131" spans="2:6" ht="12.75">
      <c r="B131" s="16"/>
      <c r="F131" s="16"/>
    </row>
    <row r="132" spans="2:6" ht="12.75">
      <c r="B132" s="16"/>
      <c r="F132" s="16"/>
    </row>
    <row r="133" spans="2:6" ht="12.75">
      <c r="B133" s="16"/>
      <c r="F133" s="16"/>
    </row>
    <row r="134" spans="2:6" ht="12.75">
      <c r="B134" s="16"/>
      <c r="F134" s="16"/>
    </row>
    <row r="135" spans="2:6" ht="12.75">
      <c r="B135" s="16"/>
      <c r="F135" s="16"/>
    </row>
    <row r="136" spans="2:6" ht="12.75">
      <c r="B136" s="16"/>
      <c r="F136" s="16"/>
    </row>
    <row r="137" spans="2:6" ht="12.75">
      <c r="B137" s="16"/>
      <c r="F137" s="16"/>
    </row>
    <row r="138" spans="2:6" ht="12.75">
      <c r="B138" s="16"/>
      <c r="F138" s="16"/>
    </row>
    <row r="139" spans="2:6" ht="12.75">
      <c r="B139" s="16"/>
      <c r="F139" s="16"/>
    </row>
    <row r="140" spans="2:6" ht="12.75">
      <c r="B140" s="16"/>
      <c r="F140" s="16"/>
    </row>
    <row r="141" spans="2:6" ht="12.75">
      <c r="B141" s="16"/>
      <c r="F141" s="16"/>
    </row>
    <row r="142" spans="2:6" ht="12.75">
      <c r="B142" s="16"/>
      <c r="F142" s="16"/>
    </row>
    <row r="143" spans="2:6" ht="12.75">
      <c r="B143" s="16"/>
      <c r="F143" s="16"/>
    </row>
    <row r="144" spans="2:6" ht="12.75">
      <c r="B144" s="16"/>
      <c r="F144" s="16"/>
    </row>
    <row r="145" spans="2:6" ht="12.75">
      <c r="B145" s="16"/>
      <c r="F145" s="16"/>
    </row>
    <row r="146" spans="2:6" ht="12.75">
      <c r="B146" s="16"/>
      <c r="F146" s="16"/>
    </row>
    <row r="147" spans="2:6" ht="12.75">
      <c r="B147" s="16"/>
      <c r="F147" s="16"/>
    </row>
    <row r="148" spans="2:6" ht="12.75">
      <c r="B148" s="16"/>
      <c r="F148" s="16"/>
    </row>
    <row r="149" spans="2:6" ht="12.75">
      <c r="B149" s="16"/>
      <c r="F149" s="16"/>
    </row>
    <row r="150" spans="2:6" ht="12.75">
      <c r="B150" s="16"/>
      <c r="F150" s="16"/>
    </row>
    <row r="151" spans="2:6" ht="12.75">
      <c r="B151" s="16"/>
      <c r="F151" s="16"/>
    </row>
    <row r="152" spans="2:6" ht="12.75">
      <c r="B152" s="16"/>
      <c r="F152" s="16"/>
    </row>
    <row r="153" spans="2:6" ht="12.75">
      <c r="B153" s="16"/>
      <c r="F153" s="16"/>
    </row>
    <row r="154" spans="2:6" ht="12.75">
      <c r="B154" s="16"/>
      <c r="F154" s="16"/>
    </row>
    <row r="155" spans="2:6" ht="12.75">
      <c r="B155" s="16"/>
      <c r="F155" s="16"/>
    </row>
    <row r="156" spans="2:6" ht="12.75">
      <c r="B156" s="16"/>
      <c r="F156" s="16"/>
    </row>
    <row r="157" spans="2:6" ht="12.75">
      <c r="B157" s="16"/>
      <c r="F157" s="16"/>
    </row>
    <row r="158" spans="2:6" ht="12.75">
      <c r="B158" s="16"/>
      <c r="F158" s="16"/>
    </row>
    <row r="159" spans="2:6" ht="12.75">
      <c r="B159" s="16"/>
      <c r="F159" s="16"/>
    </row>
    <row r="160" spans="2:6" ht="12.75">
      <c r="B160" s="16"/>
      <c r="F160" s="16"/>
    </row>
    <row r="161" spans="2:6" ht="12.75">
      <c r="B161" s="16"/>
      <c r="F161" s="16"/>
    </row>
    <row r="162" spans="2:6" ht="12.75">
      <c r="B162" s="16"/>
      <c r="F162" s="16"/>
    </row>
    <row r="163" spans="2:6" ht="12.75">
      <c r="B163" s="16"/>
      <c r="F163" s="16"/>
    </row>
    <row r="164" spans="2:6" ht="12.75">
      <c r="B164" s="16"/>
      <c r="F164" s="16"/>
    </row>
    <row r="165" spans="2:6" ht="12.75">
      <c r="B165" s="16"/>
      <c r="F165" s="16"/>
    </row>
    <row r="166" spans="2:6" ht="12.75">
      <c r="B166" s="16"/>
      <c r="F166" s="16"/>
    </row>
    <row r="167" spans="2:6" ht="12.75">
      <c r="B167" s="16"/>
      <c r="F167" s="16"/>
    </row>
    <row r="168" spans="2:6" ht="12.75">
      <c r="B168" s="16"/>
      <c r="F168" s="16"/>
    </row>
    <row r="169" spans="2:6" ht="12.75">
      <c r="B169" s="16"/>
      <c r="F169" s="16"/>
    </row>
    <row r="170" spans="2:6" ht="12.75">
      <c r="B170" s="16"/>
      <c r="F170" s="16"/>
    </row>
    <row r="171" spans="2:6" ht="12.75">
      <c r="B171" s="16"/>
      <c r="F171" s="16"/>
    </row>
    <row r="172" spans="2:6" ht="12.75">
      <c r="B172" s="16"/>
      <c r="F172" s="16"/>
    </row>
    <row r="173" spans="2:6" ht="12.75">
      <c r="B173" s="16"/>
      <c r="F173" s="16"/>
    </row>
    <row r="174" spans="2:6" ht="12.75">
      <c r="B174" s="16"/>
      <c r="F174" s="16"/>
    </row>
    <row r="175" spans="2:6" ht="12.75">
      <c r="B175" s="16"/>
      <c r="F175" s="16"/>
    </row>
    <row r="176" spans="2:6" ht="12.75">
      <c r="B176" s="16"/>
      <c r="F176" s="16"/>
    </row>
    <row r="177" spans="2:6" ht="12.75">
      <c r="B177" s="16"/>
      <c r="F177" s="16"/>
    </row>
    <row r="178" spans="2:6" ht="12.75">
      <c r="B178" s="16"/>
      <c r="F178" s="16"/>
    </row>
    <row r="179" spans="2:6" ht="12.75">
      <c r="B179" s="16"/>
      <c r="F179" s="16"/>
    </row>
    <row r="180" spans="2:6" ht="12.75">
      <c r="B180" s="16"/>
      <c r="F180" s="16"/>
    </row>
    <row r="181" spans="2:6" ht="12.75">
      <c r="B181" s="16"/>
      <c r="F181" s="16"/>
    </row>
    <row r="182" spans="2:6" ht="12.75">
      <c r="B182" s="16"/>
      <c r="F182" s="16"/>
    </row>
    <row r="183" spans="2:6" ht="12.75">
      <c r="B183" s="16"/>
      <c r="F183" s="16"/>
    </row>
    <row r="184" spans="2:6" ht="12.75">
      <c r="B184" s="16"/>
      <c r="F184" s="16"/>
    </row>
    <row r="185" spans="2:6" ht="12.75">
      <c r="B185" s="16"/>
      <c r="F185" s="16"/>
    </row>
    <row r="186" spans="2:6" ht="12.75">
      <c r="B186" s="16"/>
      <c r="F186" s="16"/>
    </row>
    <row r="187" spans="2:6" ht="12.75">
      <c r="B187" s="16"/>
      <c r="F187" s="16"/>
    </row>
    <row r="188" spans="2:6" ht="12.75">
      <c r="B188" s="16"/>
      <c r="F188" s="16"/>
    </row>
    <row r="189" spans="2:6" ht="12.75">
      <c r="B189" s="16"/>
      <c r="F189" s="16"/>
    </row>
    <row r="190" spans="2:6" ht="12.75">
      <c r="B190" s="16"/>
      <c r="F190" s="16"/>
    </row>
    <row r="191" spans="2:6" ht="12.75">
      <c r="B191" s="16"/>
      <c r="F191" s="16"/>
    </row>
    <row r="192" spans="2:6" ht="12.75">
      <c r="B192" s="16"/>
      <c r="F192" s="16"/>
    </row>
    <row r="193" spans="2:6" ht="12.75">
      <c r="B193" s="16"/>
      <c r="F193" s="16"/>
    </row>
    <row r="194" spans="2:6" ht="12.75">
      <c r="B194" s="16"/>
      <c r="F194" s="16"/>
    </row>
    <row r="195" spans="2:6" ht="12.75">
      <c r="B195" s="16"/>
      <c r="F195" s="16"/>
    </row>
    <row r="196" spans="2:6" ht="12.75">
      <c r="B196" s="16"/>
      <c r="F196" s="16"/>
    </row>
    <row r="197" spans="2:6" ht="12.75">
      <c r="B197" s="16"/>
      <c r="F197" s="16"/>
    </row>
    <row r="198" spans="2:6" ht="12.75">
      <c r="B198" s="16"/>
      <c r="F198" s="16"/>
    </row>
    <row r="199" spans="2:6" ht="12.75">
      <c r="B199" s="16"/>
      <c r="F199" s="16"/>
    </row>
    <row r="200" spans="2:6" ht="12.75">
      <c r="B200" s="16"/>
      <c r="F200" s="16"/>
    </row>
    <row r="201" spans="2:6" ht="12.75">
      <c r="B201" s="16"/>
      <c r="F201" s="16"/>
    </row>
    <row r="202" spans="2:6" ht="12.75">
      <c r="B202" s="16"/>
      <c r="F202" s="16"/>
    </row>
    <row r="203" spans="2:6" ht="12.75">
      <c r="B203" s="16"/>
      <c r="F203" s="16"/>
    </row>
    <row r="204" spans="2:6" ht="12.75">
      <c r="B204" s="16"/>
      <c r="F204" s="16"/>
    </row>
    <row r="205" spans="2:6" ht="12.75">
      <c r="B205" s="16"/>
      <c r="F205" s="16"/>
    </row>
    <row r="206" spans="2:6" ht="12.75">
      <c r="B206" s="16"/>
      <c r="F206" s="16"/>
    </row>
    <row r="207" spans="2:6" ht="12.75">
      <c r="B207" s="16"/>
      <c r="F207" s="16"/>
    </row>
    <row r="208" spans="2:6" ht="12.75">
      <c r="B208" s="16"/>
      <c r="F208" s="16"/>
    </row>
    <row r="209" spans="2:6" ht="12.75">
      <c r="B209" s="16"/>
      <c r="F209" s="16"/>
    </row>
    <row r="210" spans="2:6" ht="12.75">
      <c r="B210" s="16"/>
      <c r="F210" s="16"/>
    </row>
    <row r="211" spans="2:6" ht="12.75">
      <c r="B211" s="16"/>
      <c r="F211" s="16"/>
    </row>
    <row r="212" spans="2:6" ht="12.75">
      <c r="B212" s="16"/>
      <c r="F212" s="16"/>
    </row>
    <row r="213" spans="2:6" ht="12.75">
      <c r="B213" s="16"/>
      <c r="F213" s="16"/>
    </row>
    <row r="214" spans="2:6" ht="12.75">
      <c r="B214" s="16"/>
      <c r="F214" s="16"/>
    </row>
    <row r="215" spans="2:6" ht="12.75">
      <c r="B215" s="16"/>
      <c r="F215" s="16"/>
    </row>
    <row r="216" spans="2:6" ht="12.75">
      <c r="B216" s="16"/>
      <c r="F216" s="16"/>
    </row>
    <row r="217" spans="2:6" ht="12.75">
      <c r="B217" s="16"/>
      <c r="F217" s="16"/>
    </row>
    <row r="218" spans="2:6" ht="12.75">
      <c r="B218" s="16"/>
      <c r="F218" s="16"/>
    </row>
    <row r="219" spans="2:6" ht="12.75">
      <c r="B219" s="16"/>
      <c r="F219" s="16"/>
    </row>
    <row r="220" spans="2:6" ht="12.75">
      <c r="B220" s="16"/>
      <c r="F220" s="16"/>
    </row>
    <row r="221" spans="2:6" ht="12.75">
      <c r="B221" s="16"/>
      <c r="F221" s="16"/>
    </row>
    <row r="222" spans="2:6" ht="12.75">
      <c r="B222" s="16"/>
      <c r="F222" s="16"/>
    </row>
    <row r="223" spans="2:6" ht="12.75">
      <c r="B223" s="16"/>
      <c r="F223" s="16"/>
    </row>
    <row r="224" spans="2:6" ht="12.75">
      <c r="B224" s="16"/>
      <c r="F224" s="16"/>
    </row>
    <row r="225" spans="2:6" ht="12.75">
      <c r="B225" s="16"/>
      <c r="F225" s="16"/>
    </row>
    <row r="226" spans="2:6" ht="12.75">
      <c r="B226" s="16"/>
      <c r="F226" s="16"/>
    </row>
    <row r="227" spans="2:6" ht="12.75">
      <c r="B227" s="16"/>
      <c r="F227" s="16"/>
    </row>
    <row r="228" spans="2:6" ht="12.75">
      <c r="B228" s="16"/>
      <c r="F228" s="16"/>
    </row>
    <row r="229" spans="2:6" ht="12.75">
      <c r="B229" s="16"/>
      <c r="F229" s="16"/>
    </row>
    <row r="230" spans="2:6" ht="12.75">
      <c r="B230" s="16"/>
      <c r="F230" s="16"/>
    </row>
    <row r="231" spans="2:6" ht="12.75">
      <c r="B231" s="16"/>
      <c r="F231" s="16"/>
    </row>
    <row r="232" spans="2:6" ht="12.75">
      <c r="B232" s="16"/>
      <c r="F232" s="16"/>
    </row>
    <row r="233" spans="2:6" ht="12.75">
      <c r="B233" s="16"/>
      <c r="F233" s="16"/>
    </row>
    <row r="234" spans="2:6" ht="12.75">
      <c r="B234" s="16"/>
      <c r="F234" s="16"/>
    </row>
    <row r="235" spans="2:6" ht="12.75">
      <c r="B235" s="16"/>
      <c r="F235" s="16"/>
    </row>
    <row r="236" spans="2:6" ht="12.75">
      <c r="B236" s="16"/>
      <c r="F236" s="16"/>
    </row>
    <row r="237" spans="2:6" ht="12.75">
      <c r="B237" s="16"/>
      <c r="F237" s="16"/>
    </row>
    <row r="238" spans="2:6" ht="12.75">
      <c r="B238" s="16"/>
      <c r="F238" s="16"/>
    </row>
    <row r="239" spans="2:6" ht="12.75">
      <c r="B239" s="16"/>
      <c r="F239" s="16"/>
    </row>
    <row r="240" spans="2:6" ht="12.75">
      <c r="B240" s="16"/>
      <c r="F240" s="16"/>
    </row>
    <row r="241" spans="2:6" ht="12.75">
      <c r="B241" s="16"/>
      <c r="F241" s="16"/>
    </row>
    <row r="242" spans="2:6" ht="12.75">
      <c r="B242" s="16"/>
      <c r="F242" s="16"/>
    </row>
    <row r="243" spans="2:6" ht="12.75">
      <c r="B243" s="16"/>
      <c r="F243" s="16"/>
    </row>
    <row r="244" spans="2:6" ht="12.75">
      <c r="B244" s="16"/>
      <c r="F244" s="16"/>
    </row>
    <row r="245" spans="2:6" ht="12.75">
      <c r="B245" s="16"/>
      <c r="F245" s="16"/>
    </row>
    <row r="246" spans="2:6" ht="12.75">
      <c r="B246" s="16"/>
      <c r="F246" s="16"/>
    </row>
    <row r="247" spans="2:6" ht="12.75">
      <c r="B247" s="16"/>
      <c r="F247" s="16"/>
    </row>
    <row r="248" spans="2:6" ht="12.75">
      <c r="B248" s="16"/>
      <c r="F248" s="16"/>
    </row>
    <row r="249" spans="2:6" ht="12.75">
      <c r="B249" s="16"/>
      <c r="F249" s="16"/>
    </row>
    <row r="250" spans="2:6" ht="12.75">
      <c r="B250" s="16"/>
      <c r="F250" s="16"/>
    </row>
    <row r="251" spans="2:6" ht="12.75">
      <c r="B251" s="16"/>
      <c r="F251" s="16"/>
    </row>
    <row r="252" spans="2:6" ht="12.75">
      <c r="B252" s="16"/>
      <c r="F252" s="16"/>
    </row>
    <row r="253" spans="2:6" ht="12.75">
      <c r="B253" s="16"/>
      <c r="F253" s="16"/>
    </row>
    <row r="254" spans="2:6" ht="12.75">
      <c r="B254" s="16"/>
      <c r="F254" s="16"/>
    </row>
    <row r="255" spans="2:6" ht="12.75">
      <c r="B255" s="16"/>
      <c r="F255" s="16"/>
    </row>
    <row r="256" spans="2:6" ht="12.75">
      <c r="B256" s="16"/>
      <c r="F256" s="16"/>
    </row>
    <row r="257" spans="2:6" ht="12.75">
      <c r="B257" s="16"/>
      <c r="F257" s="16"/>
    </row>
    <row r="258" spans="2:6" ht="12.75">
      <c r="B258" s="16"/>
      <c r="F258" s="16"/>
    </row>
    <row r="259" spans="2:6" ht="12.75">
      <c r="B259" s="16"/>
      <c r="F259" s="16"/>
    </row>
    <row r="260" spans="2:6" ht="12.75">
      <c r="B260" s="16"/>
      <c r="F260" s="16"/>
    </row>
    <row r="261" spans="2:6" ht="12.75">
      <c r="B261" s="16"/>
      <c r="F261" s="16"/>
    </row>
    <row r="262" spans="2:6" ht="12.75">
      <c r="B262" s="16"/>
      <c r="F262" s="16"/>
    </row>
    <row r="263" spans="2:6" ht="12.75">
      <c r="B263" s="16"/>
      <c r="F263" s="16"/>
    </row>
    <row r="264" spans="2:6" ht="12.75">
      <c r="B264" s="16"/>
      <c r="F264" s="16"/>
    </row>
    <row r="265" spans="2:6" ht="12.75">
      <c r="B265" s="16"/>
      <c r="F265" s="16"/>
    </row>
    <row r="266" spans="2:6" ht="12.75">
      <c r="B266" s="16"/>
      <c r="F266" s="16"/>
    </row>
    <row r="267" spans="2:6" ht="12.75">
      <c r="B267" s="16"/>
      <c r="F267" s="16"/>
    </row>
    <row r="268" spans="2:6" ht="12.75">
      <c r="B268" s="16"/>
      <c r="F268" s="16"/>
    </row>
    <row r="269" spans="2:6" ht="12.75">
      <c r="B269" s="16"/>
      <c r="F269" s="16"/>
    </row>
    <row r="270" spans="2:6" ht="12.75">
      <c r="B270" s="16"/>
      <c r="F270" s="16"/>
    </row>
    <row r="271" spans="2:6" ht="12.75">
      <c r="B271" s="16"/>
      <c r="F271" s="16"/>
    </row>
    <row r="272" spans="2:6" ht="12.75">
      <c r="B272" s="16"/>
      <c r="F272" s="16"/>
    </row>
    <row r="273" spans="2:6" ht="12.75">
      <c r="B273" s="16"/>
      <c r="F273" s="16"/>
    </row>
    <row r="274" spans="2:6" ht="12.75">
      <c r="B274" s="16"/>
      <c r="F274" s="16"/>
    </row>
    <row r="275" spans="2:6" ht="12.75">
      <c r="B275" s="16"/>
      <c r="F275" s="16"/>
    </row>
    <row r="276" spans="2:6" ht="12.75">
      <c r="B276" s="16"/>
      <c r="F276" s="16"/>
    </row>
    <row r="277" spans="2:6" ht="12.75">
      <c r="B277" s="16"/>
      <c r="F277" s="16"/>
    </row>
    <row r="278" spans="2:6" ht="12.75">
      <c r="B278" s="16"/>
      <c r="F278" s="16"/>
    </row>
    <row r="279" spans="2:6" ht="12.75">
      <c r="B279" s="16"/>
      <c r="F279" s="16"/>
    </row>
    <row r="280" spans="2:6" ht="12.75">
      <c r="B280" s="16"/>
      <c r="F280" s="16"/>
    </row>
    <row r="281" spans="2:6" ht="12.75">
      <c r="B281" s="16"/>
      <c r="F281" s="16"/>
    </row>
    <row r="282" spans="2:6" ht="12.75">
      <c r="B282" s="16"/>
      <c r="F282" s="16"/>
    </row>
    <row r="283" spans="2:6" ht="12.75">
      <c r="B283" s="16"/>
      <c r="F283" s="16"/>
    </row>
    <row r="284" spans="2:6" ht="12.75">
      <c r="B284" s="16"/>
      <c r="F284" s="16"/>
    </row>
    <row r="285" spans="2:6" ht="12.75">
      <c r="B285" s="16"/>
      <c r="F285" s="16"/>
    </row>
    <row r="286" spans="2:6" ht="12.75">
      <c r="B286" s="16"/>
      <c r="F286" s="16"/>
    </row>
    <row r="287" spans="2:6" ht="12.75">
      <c r="B287" s="16"/>
      <c r="F287" s="16"/>
    </row>
    <row r="288" spans="2:6" ht="12.75">
      <c r="B288" s="16"/>
      <c r="F288" s="16"/>
    </row>
    <row r="289" spans="2:6" ht="12.75">
      <c r="B289" s="16"/>
      <c r="F289" s="16"/>
    </row>
    <row r="290" spans="2:6" ht="12.75">
      <c r="B290" s="16"/>
      <c r="F290" s="16"/>
    </row>
    <row r="291" spans="2:6" ht="12.75">
      <c r="B291" s="16"/>
      <c r="F291" s="16"/>
    </row>
    <row r="292" spans="2:6" ht="12.75">
      <c r="B292" s="16"/>
      <c r="F292" s="16"/>
    </row>
    <row r="293" spans="2:6" ht="12.75">
      <c r="B293" s="16"/>
      <c r="F293" s="16"/>
    </row>
    <row r="294" spans="2:6" ht="12.75">
      <c r="B294" s="16"/>
      <c r="F294" s="16"/>
    </row>
    <row r="295" spans="2:6" ht="12.75">
      <c r="B295" s="16"/>
      <c r="F295" s="16"/>
    </row>
    <row r="296" spans="2:6" ht="12.75">
      <c r="B296" s="16"/>
      <c r="F296" s="16"/>
    </row>
    <row r="297" spans="2:6" ht="12.75">
      <c r="B297" s="16"/>
      <c r="F297" s="16"/>
    </row>
    <row r="298" spans="2:6" ht="12.75">
      <c r="B298" s="16"/>
      <c r="F298" s="16"/>
    </row>
    <row r="299" spans="2:6" ht="12.75">
      <c r="B299" s="16"/>
      <c r="F299" s="16"/>
    </row>
    <row r="300" spans="2:6" ht="12.75">
      <c r="B300" s="16"/>
      <c r="F300" s="16"/>
    </row>
    <row r="301" spans="2:6" ht="12.75">
      <c r="B301" s="16"/>
      <c r="F301" s="16"/>
    </row>
    <row r="302" spans="2:6" ht="12.75">
      <c r="B302" s="16"/>
      <c r="F302" s="16"/>
    </row>
    <row r="303" spans="2:6" ht="12.75">
      <c r="B303" s="16"/>
      <c r="F303" s="16"/>
    </row>
    <row r="304" spans="2:6" ht="12.75">
      <c r="B304" s="16"/>
      <c r="F304" s="16"/>
    </row>
    <row r="305" spans="2:6" ht="12.75">
      <c r="B305" s="16"/>
      <c r="F305" s="16"/>
    </row>
    <row r="306" spans="2:6" ht="12.75">
      <c r="B306" s="16"/>
      <c r="F306" s="16"/>
    </row>
    <row r="307" spans="2:6" ht="12.75">
      <c r="B307" s="16"/>
      <c r="F307" s="16"/>
    </row>
    <row r="308" spans="2:6" ht="12.75">
      <c r="B308" s="16"/>
      <c r="F308" s="16"/>
    </row>
    <row r="309" spans="2:6" ht="12.75">
      <c r="B309" s="16"/>
      <c r="F309" s="16"/>
    </row>
    <row r="310" spans="2:6" ht="12.75">
      <c r="B310" s="16"/>
      <c r="F310" s="16"/>
    </row>
    <row r="311" spans="2:6" ht="12.75">
      <c r="B311" s="16"/>
      <c r="F311" s="16"/>
    </row>
    <row r="312" spans="2:6" ht="12.75">
      <c r="B312" s="16"/>
      <c r="F312" s="16"/>
    </row>
    <row r="313" spans="2:6" ht="12.75">
      <c r="B313" s="16"/>
      <c r="F313" s="16"/>
    </row>
    <row r="314" spans="2:6" ht="12.75">
      <c r="B314" s="16"/>
      <c r="F314" s="16"/>
    </row>
    <row r="315" spans="2:6" ht="12.75">
      <c r="B315" s="16"/>
      <c r="F315" s="16"/>
    </row>
    <row r="316" spans="2:6" ht="12.75">
      <c r="B316" s="16"/>
      <c r="F316" s="16"/>
    </row>
    <row r="317" spans="2:6" ht="12.75">
      <c r="B317" s="16"/>
      <c r="F317" s="16"/>
    </row>
    <row r="318" spans="2:6" ht="12.75">
      <c r="B318" s="16"/>
      <c r="F318" s="16"/>
    </row>
    <row r="319" spans="2:6" ht="12.75">
      <c r="B319" s="16"/>
      <c r="F319" s="16"/>
    </row>
    <row r="320" spans="2:6" ht="12.75">
      <c r="B320" s="16"/>
      <c r="F320" s="16"/>
    </row>
    <row r="321" spans="2:6" ht="12.75">
      <c r="B321" s="16"/>
      <c r="F321" s="16"/>
    </row>
    <row r="322" spans="2:6" ht="12.75">
      <c r="B322" s="16"/>
      <c r="F322" s="16"/>
    </row>
    <row r="323" spans="2:6" ht="12.75">
      <c r="B323" s="16"/>
      <c r="F323" s="16"/>
    </row>
    <row r="324" spans="2:6" ht="12.75">
      <c r="B324" s="16"/>
      <c r="F324" s="16"/>
    </row>
    <row r="325" spans="2:6" ht="12.75">
      <c r="B325" s="16"/>
      <c r="F325" s="16"/>
    </row>
    <row r="326" spans="2:6" ht="12.75">
      <c r="B326" s="16"/>
      <c r="F326" s="16"/>
    </row>
    <row r="327" spans="2:6" ht="12.75">
      <c r="B327" s="16"/>
      <c r="F327" s="16"/>
    </row>
    <row r="328" spans="2:6" ht="12.75">
      <c r="B328" s="16"/>
      <c r="F328" s="16"/>
    </row>
    <row r="329" spans="2:6" ht="12.75">
      <c r="B329" s="16"/>
      <c r="F329" s="16"/>
    </row>
    <row r="330" spans="2:6" ht="12.75">
      <c r="B330" s="16"/>
      <c r="F330" s="16"/>
    </row>
    <row r="331" spans="2:6" ht="12.75">
      <c r="B331" s="16"/>
      <c r="F331" s="16"/>
    </row>
    <row r="332" spans="2:6" ht="12.75">
      <c r="B332" s="16"/>
      <c r="F332" s="16"/>
    </row>
    <row r="333" spans="2:6" ht="12.75">
      <c r="B333" s="16"/>
      <c r="F333" s="16"/>
    </row>
    <row r="334" spans="2:6" ht="12.75">
      <c r="B334" s="16"/>
      <c r="F334" s="16"/>
    </row>
    <row r="335" spans="2:6" ht="12.75">
      <c r="B335" s="16"/>
      <c r="F335" s="16"/>
    </row>
    <row r="336" spans="2:6" ht="12.75">
      <c r="B336" s="16"/>
      <c r="F336" s="16"/>
    </row>
    <row r="337" spans="2:6" ht="12.75">
      <c r="B337" s="16"/>
      <c r="F337" s="16"/>
    </row>
    <row r="338" spans="2:6" ht="12.75">
      <c r="B338" s="16"/>
      <c r="F338" s="16"/>
    </row>
    <row r="339" spans="2:6" ht="12.75">
      <c r="B339" s="16"/>
      <c r="F339" s="16"/>
    </row>
    <row r="340" spans="2:6" ht="12.75">
      <c r="B340" s="16"/>
      <c r="F340" s="16"/>
    </row>
    <row r="341" spans="2:6" ht="12.75">
      <c r="B341" s="16"/>
      <c r="F341" s="16"/>
    </row>
    <row r="342" spans="2:6" ht="12.75">
      <c r="B342" s="16"/>
      <c r="F342" s="16"/>
    </row>
    <row r="343" spans="2:6" ht="12.75">
      <c r="B343" s="16"/>
      <c r="F343" s="16"/>
    </row>
    <row r="344" spans="2:6" ht="12.75">
      <c r="B344" s="16"/>
      <c r="F344" s="16"/>
    </row>
    <row r="345" spans="2:6" ht="12.75">
      <c r="B345" s="16"/>
      <c r="F345" s="16"/>
    </row>
    <row r="346" spans="2:6" ht="12.75">
      <c r="B346" s="16"/>
      <c r="F346" s="16"/>
    </row>
    <row r="347" spans="2:6" ht="12.75">
      <c r="B347" s="16"/>
      <c r="F347" s="16"/>
    </row>
    <row r="348" spans="2:6" ht="12.75">
      <c r="B348" s="16"/>
      <c r="F348" s="16"/>
    </row>
    <row r="349" spans="2:6" ht="12.75">
      <c r="B349" s="16"/>
      <c r="F349" s="16"/>
    </row>
    <row r="350" spans="2:6" ht="12.75">
      <c r="B350" s="16"/>
      <c r="F350" s="16"/>
    </row>
    <row r="351" spans="2:6" ht="12.75">
      <c r="B351" s="16"/>
      <c r="F351" s="16"/>
    </row>
    <row r="352" spans="2:6" ht="12.75">
      <c r="B352" s="16"/>
      <c r="F352" s="16"/>
    </row>
    <row r="353" spans="2:6" ht="12.75">
      <c r="B353" s="16"/>
      <c r="F353" s="16"/>
    </row>
    <row r="354" spans="2:6" ht="12.75">
      <c r="B354" s="16"/>
      <c r="F354" s="16"/>
    </row>
    <row r="355" spans="2:6" ht="12.75">
      <c r="B355" s="16"/>
      <c r="F355" s="16"/>
    </row>
    <row r="356" spans="2:6" ht="12.75">
      <c r="B356" s="16"/>
      <c r="F356" s="16"/>
    </row>
    <row r="357" spans="2:6" ht="12.75">
      <c r="B357" s="16"/>
      <c r="F357" s="16"/>
    </row>
    <row r="358" spans="2:6" ht="12.75">
      <c r="B358" s="16"/>
      <c r="F358" s="16"/>
    </row>
    <row r="359" spans="2:6" ht="12.75">
      <c r="B359" s="16"/>
      <c r="F359" s="16"/>
    </row>
    <row r="360" spans="2:6" ht="12.75">
      <c r="B360" s="16"/>
      <c r="F360" s="16"/>
    </row>
    <row r="361" spans="2:6" ht="12.75">
      <c r="B361" s="16"/>
      <c r="F361" s="16"/>
    </row>
    <row r="362" spans="2:6" ht="12.75">
      <c r="B362" s="16"/>
      <c r="F362" s="16"/>
    </row>
    <row r="363" spans="2:6" ht="12.75">
      <c r="B363" s="16"/>
      <c r="F363" s="16"/>
    </row>
    <row r="364" spans="2:6" ht="12.75">
      <c r="B364" s="16"/>
      <c r="F364" s="16"/>
    </row>
    <row r="365" spans="2:6" ht="12.75">
      <c r="B365" s="16"/>
      <c r="F365" s="16"/>
    </row>
    <row r="366" spans="2:6" ht="12.75">
      <c r="B366" s="16"/>
      <c r="F366" s="16"/>
    </row>
    <row r="367" spans="2:6" ht="12.75">
      <c r="B367" s="16"/>
      <c r="F367" s="16"/>
    </row>
    <row r="368" spans="2:6" ht="12.75">
      <c r="B368" s="16"/>
      <c r="F368" s="16"/>
    </row>
    <row r="369" spans="2:6" ht="12.75">
      <c r="B369" s="16"/>
      <c r="F369" s="16"/>
    </row>
    <row r="370" spans="2:6" ht="12.75">
      <c r="B370" s="16"/>
      <c r="F370" s="16"/>
    </row>
    <row r="371" spans="2:6" ht="12.75">
      <c r="B371" s="16"/>
      <c r="F371" s="16"/>
    </row>
    <row r="372" spans="2:6" ht="12.75">
      <c r="B372" s="16"/>
      <c r="F372" s="16"/>
    </row>
    <row r="373" spans="2:6" ht="12.75">
      <c r="B373" s="16"/>
      <c r="F373" s="16"/>
    </row>
    <row r="374" spans="2:6" ht="12.75">
      <c r="B374" s="16"/>
      <c r="F374" s="16"/>
    </row>
    <row r="375" spans="2:6" ht="12.75">
      <c r="B375" s="16"/>
      <c r="F375" s="16"/>
    </row>
    <row r="376" spans="2:6" ht="12.75">
      <c r="B376" s="16"/>
      <c r="F376" s="16"/>
    </row>
    <row r="377" spans="2:6" ht="12.75">
      <c r="B377" s="16"/>
      <c r="F377" s="16"/>
    </row>
    <row r="378" spans="2:6" ht="12.75">
      <c r="B378" s="16"/>
      <c r="F378" s="16"/>
    </row>
    <row r="379" spans="2:6" ht="12.75">
      <c r="B379" s="16"/>
      <c r="F379" s="16"/>
    </row>
    <row r="380" spans="2:6" ht="12.75">
      <c r="B380" s="16"/>
      <c r="F380" s="16"/>
    </row>
    <row r="381" spans="2:6" ht="12.75">
      <c r="B381" s="16"/>
      <c r="F381" s="16"/>
    </row>
    <row r="382" spans="2:6" ht="12.75">
      <c r="B382" s="16"/>
      <c r="F382" s="16"/>
    </row>
    <row r="383" spans="2:6" ht="12.75">
      <c r="B383" s="16"/>
      <c r="F383" s="16"/>
    </row>
    <row r="384" spans="2:6" ht="12.75">
      <c r="B384" s="16"/>
      <c r="F384" s="16"/>
    </row>
    <row r="385" spans="2:6" ht="12.75">
      <c r="B385" s="16"/>
      <c r="F385" s="16"/>
    </row>
    <row r="386" spans="2:6" ht="12.75">
      <c r="B386" s="16"/>
      <c r="F386" s="16"/>
    </row>
    <row r="387" spans="2:6" ht="12.75">
      <c r="B387" s="16"/>
      <c r="F387" s="16"/>
    </row>
    <row r="388" spans="2:6" ht="12.75">
      <c r="B388" s="16"/>
      <c r="F388" s="16"/>
    </row>
    <row r="389" spans="2:6" ht="12.75">
      <c r="B389" s="16"/>
      <c r="F389" s="16"/>
    </row>
    <row r="390" spans="2:6" ht="12.75">
      <c r="B390" s="16"/>
      <c r="F390" s="16"/>
    </row>
    <row r="391" spans="2:6" ht="12.75">
      <c r="B391" s="16"/>
      <c r="F391" s="16"/>
    </row>
    <row r="392" spans="2:6" ht="12.75">
      <c r="B392" s="16"/>
      <c r="F392" s="16"/>
    </row>
    <row r="393" spans="2:6" ht="12.75">
      <c r="B393" s="16"/>
      <c r="F393" s="16"/>
    </row>
    <row r="394" spans="2:6" ht="12.75">
      <c r="B394" s="16"/>
      <c r="F394" s="16"/>
    </row>
    <row r="395" spans="2:6" ht="12.75">
      <c r="B395" s="16"/>
      <c r="F395" s="16"/>
    </row>
    <row r="396" spans="2:6" ht="12.75">
      <c r="B396" s="16"/>
      <c r="F396" s="16"/>
    </row>
    <row r="397" spans="2:6" ht="12.75">
      <c r="B397" s="16"/>
      <c r="F397" s="16"/>
    </row>
    <row r="398" spans="2:6" ht="12.75">
      <c r="B398" s="16"/>
      <c r="F398" s="16"/>
    </row>
    <row r="399" spans="2:6" ht="12.75">
      <c r="B399" s="16"/>
      <c r="F399" s="16"/>
    </row>
    <row r="400" spans="2:6" ht="12.75">
      <c r="B400" s="16"/>
      <c r="F400" s="16"/>
    </row>
    <row r="401" spans="2:6" ht="12.75">
      <c r="B401" s="16"/>
      <c r="F401" s="16"/>
    </row>
    <row r="402" spans="2:6" ht="12.75">
      <c r="B402" s="16"/>
      <c r="F402" s="16"/>
    </row>
    <row r="403" spans="2:6" ht="12.75">
      <c r="B403" s="16"/>
      <c r="F403" s="16"/>
    </row>
    <row r="404" spans="2:6" ht="12.75">
      <c r="B404" s="16"/>
      <c r="F404" s="16"/>
    </row>
    <row r="405" spans="2:6" ht="12.75">
      <c r="B405" s="16"/>
      <c r="F405" s="16"/>
    </row>
    <row r="406" spans="2:6" ht="12.75">
      <c r="B406" s="16"/>
      <c r="F406" s="16"/>
    </row>
    <row r="407" spans="2:6" ht="12.75">
      <c r="B407" s="16"/>
      <c r="F407" s="16"/>
    </row>
    <row r="408" spans="2:6" ht="12.75">
      <c r="B408" s="16"/>
      <c r="F408" s="16"/>
    </row>
    <row r="409" spans="2:6" ht="12.75">
      <c r="B409" s="16"/>
      <c r="F409" s="16"/>
    </row>
    <row r="410" spans="2:6" ht="12.75">
      <c r="B410" s="16"/>
      <c r="F410" s="16"/>
    </row>
    <row r="411" spans="2:6" ht="12.75">
      <c r="B411" s="16"/>
      <c r="F411" s="16"/>
    </row>
    <row r="412" spans="2:6" ht="12.75">
      <c r="B412" s="16"/>
      <c r="F412" s="16"/>
    </row>
    <row r="413" spans="2:6" ht="12.75">
      <c r="B413" s="16"/>
      <c r="F413" s="16"/>
    </row>
    <row r="414" spans="2:6" ht="12.75">
      <c r="B414" s="16"/>
      <c r="F414" s="16"/>
    </row>
    <row r="415" spans="2:6" ht="12.75">
      <c r="B415" s="16"/>
      <c r="F415" s="16"/>
    </row>
    <row r="416" spans="2:6" ht="12.75">
      <c r="B416" s="16"/>
      <c r="F416" s="16"/>
    </row>
    <row r="417" spans="2:6" ht="12.75">
      <c r="B417" s="16"/>
      <c r="F417" s="16"/>
    </row>
    <row r="418" spans="2:6" ht="12.75">
      <c r="B418" s="16"/>
      <c r="F418" s="16"/>
    </row>
    <row r="419" spans="2:6" ht="12.75">
      <c r="B419" s="16"/>
      <c r="F419" s="16"/>
    </row>
    <row r="420" spans="2:6" ht="12.75">
      <c r="B420" s="16"/>
      <c r="F420" s="16"/>
    </row>
    <row r="421" spans="2:6" ht="12.75">
      <c r="B421" s="16"/>
      <c r="F421" s="16"/>
    </row>
    <row r="422" spans="2:6" ht="12.75">
      <c r="B422" s="16"/>
      <c r="F422" s="16"/>
    </row>
    <row r="423" spans="2:6" ht="12.75">
      <c r="B423" s="16"/>
      <c r="F423" s="16"/>
    </row>
    <row r="424" spans="2:6" ht="12.75">
      <c r="B424" s="16"/>
      <c r="F424" s="16"/>
    </row>
    <row r="425" spans="2:6" ht="12.75">
      <c r="B425" s="16"/>
      <c r="F425" s="16"/>
    </row>
    <row r="426" spans="2:6" ht="12.75">
      <c r="B426" s="16"/>
      <c r="F426" s="16"/>
    </row>
    <row r="427" spans="2:6" ht="12.75">
      <c r="B427" s="16"/>
      <c r="F427" s="16"/>
    </row>
    <row r="428" spans="2:6" ht="12.75">
      <c r="B428" s="16"/>
      <c r="F428" s="16"/>
    </row>
    <row r="429" spans="2:6" ht="12.75">
      <c r="B429" s="16"/>
      <c r="F429" s="16"/>
    </row>
    <row r="430" spans="2:6" ht="12.75">
      <c r="B430" s="16"/>
      <c r="F430" s="16"/>
    </row>
    <row r="431" spans="2:6" ht="12.75">
      <c r="B431" s="16"/>
      <c r="F431" s="16"/>
    </row>
    <row r="432" spans="2:6" ht="12.75">
      <c r="B432" s="16"/>
      <c r="F432" s="16"/>
    </row>
    <row r="433" spans="2:6" ht="12.75">
      <c r="B433" s="16"/>
      <c r="F433" s="16"/>
    </row>
    <row r="434" spans="2:6" ht="12.75">
      <c r="B434" s="16"/>
      <c r="F434" s="16"/>
    </row>
    <row r="435" spans="2:6" ht="12.75">
      <c r="B435" s="16"/>
      <c r="F435" s="16"/>
    </row>
    <row r="436" spans="2:6" ht="12.75">
      <c r="B436" s="16"/>
      <c r="F436" s="16"/>
    </row>
    <row r="437" spans="2:6" ht="12.75">
      <c r="B437" s="16"/>
      <c r="F437" s="16"/>
    </row>
    <row r="438" spans="2:6" ht="12.75">
      <c r="B438" s="16"/>
      <c r="F438" s="16"/>
    </row>
    <row r="439" spans="2:6" ht="12.75">
      <c r="B439" s="16"/>
      <c r="F439" s="16"/>
    </row>
    <row r="440" spans="2:6" ht="12.75">
      <c r="B440" s="16"/>
      <c r="F440" s="16"/>
    </row>
    <row r="441" spans="2:6" ht="12.75">
      <c r="B441" s="16"/>
      <c r="F441" s="16"/>
    </row>
    <row r="442" spans="2:6" ht="12.75">
      <c r="B442" s="16"/>
      <c r="F442" s="16"/>
    </row>
    <row r="443" spans="2:6" ht="12.75">
      <c r="B443" s="16"/>
      <c r="F443" s="16"/>
    </row>
    <row r="444" spans="2:6" ht="12.75">
      <c r="B444" s="16"/>
      <c r="F444" s="16"/>
    </row>
    <row r="445" spans="2:6" ht="12.75">
      <c r="B445" s="16"/>
      <c r="F445" s="16"/>
    </row>
    <row r="446" spans="2:6" ht="12.75">
      <c r="B446" s="16"/>
      <c r="F446" s="16"/>
    </row>
    <row r="447" spans="2:6" ht="12.75">
      <c r="B447" s="16"/>
      <c r="F447" s="16"/>
    </row>
    <row r="448" spans="2:6" ht="12.75">
      <c r="B448" s="16"/>
      <c r="F448" s="16"/>
    </row>
    <row r="449" spans="2:6" ht="12.75">
      <c r="B449" s="16"/>
      <c r="F449" s="16"/>
    </row>
    <row r="450" spans="2:6" ht="12.75">
      <c r="B450" s="16"/>
      <c r="F450" s="16"/>
    </row>
    <row r="451" spans="2:6" ht="12.75">
      <c r="B451" s="16"/>
      <c r="F451" s="16"/>
    </row>
    <row r="452" spans="2:6" ht="12.75">
      <c r="B452" s="16"/>
      <c r="F452" s="16"/>
    </row>
    <row r="453" spans="2:6" ht="12.75">
      <c r="B453" s="16"/>
      <c r="F453" s="16"/>
    </row>
    <row r="454" spans="2:6" ht="12.75">
      <c r="B454" s="16"/>
      <c r="F454" s="16"/>
    </row>
    <row r="455" spans="2:6" ht="12.75">
      <c r="B455" s="16"/>
      <c r="F455" s="16"/>
    </row>
    <row r="456" spans="2:6" ht="12.75">
      <c r="B456" s="16"/>
      <c r="F456" s="16"/>
    </row>
    <row r="457" spans="2:6" ht="12.75">
      <c r="B457" s="16"/>
      <c r="F457" s="16"/>
    </row>
    <row r="458" spans="2:6" ht="12.75">
      <c r="B458" s="16"/>
      <c r="F458" s="16"/>
    </row>
    <row r="459" spans="2:6" ht="12.75">
      <c r="B459" s="16"/>
      <c r="F459" s="16"/>
    </row>
    <row r="460" spans="2:6" ht="12.75">
      <c r="B460" s="16"/>
      <c r="F460" s="16"/>
    </row>
    <row r="461" spans="2:6" ht="12.75">
      <c r="B461" s="16"/>
      <c r="F461" s="16"/>
    </row>
    <row r="462" spans="2:6" ht="12.75">
      <c r="B462" s="16"/>
      <c r="F462" s="16"/>
    </row>
    <row r="463" spans="2:6" ht="12.75">
      <c r="B463" s="16"/>
      <c r="F463" s="16"/>
    </row>
    <row r="464" spans="2:6" ht="12.75">
      <c r="B464" s="16"/>
      <c r="F464" s="16"/>
    </row>
    <row r="465" spans="2:6" ht="12.75">
      <c r="B465" s="16"/>
      <c r="F465" s="16"/>
    </row>
    <row r="466" spans="2:6" ht="12.75">
      <c r="B466" s="16"/>
      <c r="F466" s="16"/>
    </row>
    <row r="467" spans="2:6" ht="12.75">
      <c r="B467" s="16"/>
      <c r="F467" s="16"/>
    </row>
    <row r="468" spans="2:6" ht="12.75">
      <c r="B468" s="16"/>
      <c r="F468" s="16"/>
    </row>
    <row r="469" spans="2:6" ht="12.75">
      <c r="B469" s="16"/>
      <c r="F469" s="16"/>
    </row>
    <row r="470" spans="2:6" ht="12.75">
      <c r="B470" s="16"/>
      <c r="F470" s="16"/>
    </row>
    <row r="471" spans="2:6" ht="12.75">
      <c r="B471" s="16"/>
      <c r="F471" s="16"/>
    </row>
    <row r="472" spans="2:6" ht="12.75">
      <c r="B472" s="16"/>
      <c r="F472" s="16"/>
    </row>
    <row r="473" spans="2:6" ht="12.75">
      <c r="B473" s="16"/>
      <c r="F473" s="16"/>
    </row>
    <row r="474" spans="2:6" ht="12.75">
      <c r="B474" s="16"/>
      <c r="F474" s="16"/>
    </row>
    <row r="475" spans="2:6" ht="12.75">
      <c r="B475" s="16"/>
      <c r="F475" s="16"/>
    </row>
    <row r="476" spans="2:6" ht="12.75">
      <c r="B476" s="16"/>
      <c r="F476" s="16"/>
    </row>
    <row r="477" spans="2:6" ht="12.75">
      <c r="B477" s="16"/>
      <c r="F477" s="16"/>
    </row>
    <row r="478" spans="2:6" ht="12.75">
      <c r="B478" s="16"/>
      <c r="F478" s="16"/>
    </row>
    <row r="479" spans="2:6" ht="12.75">
      <c r="B479" s="16"/>
      <c r="F479" s="16"/>
    </row>
    <row r="480" spans="2:6" ht="12.75">
      <c r="B480" s="16"/>
      <c r="F480" s="16"/>
    </row>
    <row r="481" spans="2:6" ht="12.75">
      <c r="B481" s="16"/>
      <c r="F481" s="16"/>
    </row>
    <row r="482" spans="2:6" ht="12.75">
      <c r="B482" s="16"/>
      <c r="F482" s="16"/>
    </row>
    <row r="483" spans="2:6" ht="12.75">
      <c r="B483" s="16"/>
      <c r="F483" s="16"/>
    </row>
    <row r="484" spans="2:6" ht="12.75">
      <c r="B484" s="16"/>
      <c r="F484" s="16"/>
    </row>
    <row r="485" spans="2:6" ht="12.75">
      <c r="B485" s="16"/>
      <c r="F485" s="16"/>
    </row>
    <row r="486" spans="2:6" ht="12.75">
      <c r="B486" s="16"/>
      <c r="F486" s="16"/>
    </row>
    <row r="487" spans="2:6" ht="12.75">
      <c r="B487" s="16"/>
      <c r="F487" s="16"/>
    </row>
    <row r="488" spans="2:6" ht="12.75">
      <c r="B488" s="16"/>
      <c r="F488" s="16"/>
    </row>
    <row r="489" spans="2:6" ht="12.75">
      <c r="B489" s="16"/>
      <c r="F489" s="16"/>
    </row>
    <row r="490" spans="2:6" ht="12.75">
      <c r="B490" s="16"/>
      <c r="F490" s="16"/>
    </row>
    <row r="491" spans="2:6" ht="12.75">
      <c r="B491" s="16"/>
      <c r="F491" s="16"/>
    </row>
    <row r="492" spans="2:6" ht="12.75">
      <c r="B492" s="16"/>
      <c r="F492" s="16"/>
    </row>
    <row r="493" spans="2:6" ht="12.75">
      <c r="B493" s="16"/>
      <c r="F493" s="16"/>
    </row>
    <row r="494" spans="2:6" ht="12.75">
      <c r="B494" s="16"/>
      <c r="F494" s="16"/>
    </row>
    <row r="495" spans="2:6" ht="12.75">
      <c r="B495" s="16"/>
      <c r="F495" s="16"/>
    </row>
    <row r="496" spans="2:6" ht="12.75">
      <c r="B496" s="16"/>
      <c r="F496" s="16"/>
    </row>
    <row r="497" spans="2:6" ht="12.75">
      <c r="B497" s="16"/>
      <c r="F497" s="16"/>
    </row>
    <row r="498" spans="2:6" ht="12.75">
      <c r="B498" s="16"/>
      <c r="F498" s="16"/>
    </row>
    <row r="499" spans="2:6" ht="12.75">
      <c r="B499" s="16"/>
      <c r="F499" s="16"/>
    </row>
    <row r="500" spans="2:6" ht="12.75">
      <c r="B500" s="16"/>
      <c r="F500" s="16"/>
    </row>
    <row r="501" spans="2:6" ht="12.75">
      <c r="B501" s="16"/>
      <c r="F501" s="16"/>
    </row>
    <row r="502" spans="2:6" ht="12.75">
      <c r="B502" s="16"/>
      <c r="F502" s="16"/>
    </row>
    <row r="503" spans="2:6" ht="12.75">
      <c r="B503" s="16"/>
      <c r="F503" s="16"/>
    </row>
    <row r="504" spans="2:6" ht="12.75">
      <c r="B504" s="16"/>
      <c r="F504" s="16"/>
    </row>
    <row r="505" spans="2:6" ht="12.75">
      <c r="B505" s="16"/>
      <c r="F505" s="16"/>
    </row>
    <row r="506" spans="2:6" ht="12.75">
      <c r="B506" s="16"/>
      <c r="F506" s="16"/>
    </row>
    <row r="507" spans="2:6" ht="12.75">
      <c r="B507" s="16"/>
      <c r="F507" s="16"/>
    </row>
    <row r="508" spans="2:6" ht="12.75">
      <c r="B508" s="16"/>
      <c r="F508" s="16"/>
    </row>
    <row r="509" spans="2:6" ht="12.75">
      <c r="B509" s="16"/>
      <c r="F509" s="16"/>
    </row>
    <row r="510" spans="2:6" ht="12.75">
      <c r="B510" s="16"/>
      <c r="F510" s="16"/>
    </row>
    <row r="511" spans="2:6" ht="12.75">
      <c r="B511" s="16"/>
      <c r="F511" s="16"/>
    </row>
    <row r="512" spans="2:6" ht="12.75">
      <c r="B512" s="16"/>
      <c r="F512" s="16"/>
    </row>
    <row r="513" spans="2:6" ht="12.75">
      <c r="B513" s="16"/>
      <c r="F513" s="16"/>
    </row>
    <row r="514" spans="2:6" ht="12.75">
      <c r="B514" s="16"/>
      <c r="F514" s="16"/>
    </row>
    <row r="515" spans="2:6" ht="12.75">
      <c r="B515" s="16"/>
      <c r="F515" s="16"/>
    </row>
    <row r="516" spans="2:6" ht="12.75">
      <c r="B516" s="16"/>
      <c r="F516" s="16"/>
    </row>
    <row r="517" spans="2:6" ht="12.75">
      <c r="B517" s="16"/>
      <c r="F517" s="16"/>
    </row>
    <row r="518" spans="2:6" ht="12.75">
      <c r="B518" s="16"/>
      <c r="F518" s="16"/>
    </row>
    <row r="519" spans="2:6" ht="12.75">
      <c r="B519" s="16"/>
      <c r="F519" s="16"/>
    </row>
    <row r="520" spans="2:6" ht="12.75">
      <c r="B520" s="16"/>
      <c r="F520" s="16"/>
    </row>
    <row r="521" spans="2:6" ht="12.75">
      <c r="B521" s="16"/>
      <c r="F521" s="16"/>
    </row>
    <row r="522" spans="2:6" ht="12.75">
      <c r="B522" s="16"/>
      <c r="F522" s="16"/>
    </row>
    <row r="523" spans="2:6" ht="12.75">
      <c r="B523" s="16"/>
      <c r="F523" s="16"/>
    </row>
    <row r="524" spans="2:6" ht="12.75">
      <c r="B524" s="16"/>
      <c r="F524" s="16"/>
    </row>
    <row r="525" spans="2:6" ht="12.75">
      <c r="B525" s="16"/>
      <c r="F525" s="16"/>
    </row>
    <row r="526" spans="2:6" ht="12.75">
      <c r="B526" s="16"/>
      <c r="F526" s="16"/>
    </row>
    <row r="527" spans="2:6" ht="12.75">
      <c r="B527" s="16"/>
      <c r="F527" s="16"/>
    </row>
    <row r="528" spans="2:6" ht="12.75">
      <c r="B528" s="16"/>
      <c r="F528" s="16"/>
    </row>
    <row r="529" spans="2:6" ht="12.75">
      <c r="B529" s="16"/>
      <c r="F529" s="16"/>
    </row>
    <row r="530" spans="2:6" ht="12.75">
      <c r="B530" s="16"/>
      <c r="F530" s="16"/>
    </row>
    <row r="531" spans="2:6" ht="12.75">
      <c r="B531" s="16"/>
      <c r="F531" s="16"/>
    </row>
    <row r="532" spans="2:6" ht="12.75">
      <c r="B532" s="16"/>
      <c r="F532" s="16"/>
    </row>
    <row r="533" spans="2:6" ht="12.75">
      <c r="B533" s="16"/>
      <c r="F533" s="16"/>
    </row>
    <row r="534" spans="2:6" ht="12.75">
      <c r="B534" s="16"/>
      <c r="F534" s="16"/>
    </row>
    <row r="535" spans="2:6" ht="12.75">
      <c r="B535" s="16"/>
      <c r="F535" s="16"/>
    </row>
    <row r="536" spans="2:6" ht="12.75">
      <c r="B536" s="16"/>
      <c r="F536" s="16"/>
    </row>
    <row r="537" spans="2:6" ht="12.75">
      <c r="B537" s="16"/>
      <c r="F537" s="16"/>
    </row>
    <row r="538" spans="2:6" ht="12.75">
      <c r="B538" s="16"/>
      <c r="F538" s="16"/>
    </row>
    <row r="539" spans="2:6" ht="12.75">
      <c r="B539" s="16"/>
      <c r="F539" s="16"/>
    </row>
    <row r="540" spans="2:6" ht="12.75">
      <c r="B540" s="16"/>
      <c r="F540" s="16"/>
    </row>
    <row r="541" spans="2:6" ht="12.75">
      <c r="B541" s="16"/>
      <c r="F541" s="16"/>
    </row>
    <row r="542" spans="2:6" ht="12.75">
      <c r="B542" s="16"/>
      <c r="F542" s="16"/>
    </row>
    <row r="543" spans="2:6" ht="12.75">
      <c r="B543" s="16"/>
      <c r="F543" s="16"/>
    </row>
    <row r="544" spans="2:6" ht="12.75">
      <c r="B544" s="16"/>
      <c r="F544" s="16"/>
    </row>
    <row r="545" spans="2:6" ht="12.75">
      <c r="B545" s="16"/>
      <c r="F545" s="16"/>
    </row>
    <row r="546" spans="2:6" ht="12.75">
      <c r="B546" s="16"/>
      <c r="F546" s="16"/>
    </row>
    <row r="547" spans="2:6" ht="12.75">
      <c r="B547" s="16"/>
      <c r="F547" s="16"/>
    </row>
    <row r="548" spans="2:6" ht="12.75">
      <c r="B548" s="16"/>
      <c r="F548" s="16"/>
    </row>
    <row r="549" spans="2:6" ht="12.75">
      <c r="B549" s="16"/>
      <c r="F549" s="16"/>
    </row>
    <row r="550" spans="2:6" ht="12.75">
      <c r="B550" s="16"/>
      <c r="F550" s="16"/>
    </row>
    <row r="551" spans="2:6" ht="12.75">
      <c r="B551" s="16"/>
      <c r="F551" s="16"/>
    </row>
    <row r="552" spans="2:6" ht="12.75">
      <c r="B552" s="16"/>
      <c r="F552" s="16"/>
    </row>
    <row r="553" spans="2:6" ht="12.75">
      <c r="B553" s="16"/>
      <c r="F553" s="16"/>
    </row>
    <row r="554" spans="2:6" ht="12.75">
      <c r="B554" s="16"/>
      <c r="F554" s="16"/>
    </row>
    <row r="555" spans="2:6" ht="12.75">
      <c r="B555" s="16"/>
      <c r="F555" s="16"/>
    </row>
    <row r="556" spans="2:6" ht="12.75">
      <c r="B556" s="16"/>
      <c r="F556" s="16"/>
    </row>
    <row r="557" spans="2:6" ht="12.75">
      <c r="B557" s="16"/>
      <c r="F557" s="16"/>
    </row>
    <row r="558" spans="2:6" ht="12.75">
      <c r="B558" s="16"/>
      <c r="F558" s="16"/>
    </row>
    <row r="559" spans="2:6" ht="12.75">
      <c r="B559" s="16"/>
      <c r="F559" s="16"/>
    </row>
    <row r="560" spans="2:6" ht="12.75">
      <c r="B560" s="16"/>
      <c r="F560" s="16"/>
    </row>
    <row r="561" spans="2:6" ht="12.75">
      <c r="B561" s="16"/>
      <c r="F561" s="16"/>
    </row>
    <row r="562" spans="2:6" ht="12.75">
      <c r="B562" s="16"/>
      <c r="F562" s="16"/>
    </row>
    <row r="563" spans="2:6" ht="12.75">
      <c r="B563" s="16"/>
      <c r="F563" s="16"/>
    </row>
    <row r="564" spans="2:6" ht="12.75">
      <c r="B564" s="16"/>
      <c r="F564" s="16"/>
    </row>
    <row r="565" spans="2:6" ht="12.75">
      <c r="B565" s="16"/>
      <c r="F565" s="16"/>
    </row>
    <row r="566" spans="2:6" ht="12.75">
      <c r="B566" s="16"/>
      <c r="F566" s="16"/>
    </row>
    <row r="567" spans="2:6" ht="12.75">
      <c r="B567" s="16"/>
      <c r="F567" s="16"/>
    </row>
    <row r="568" spans="2:6" ht="12.75">
      <c r="B568" s="16"/>
      <c r="F568" s="16"/>
    </row>
    <row r="569" spans="2:6" ht="12.75">
      <c r="B569" s="16"/>
      <c r="F569" s="16"/>
    </row>
    <row r="570" spans="2:6" ht="12.75">
      <c r="B570" s="16"/>
      <c r="F570" s="16"/>
    </row>
    <row r="571" spans="2:6" ht="12.75">
      <c r="B571" s="16"/>
      <c r="F571" s="16"/>
    </row>
    <row r="572" spans="2:6" ht="12.75">
      <c r="B572" s="16"/>
      <c r="F572" s="16"/>
    </row>
    <row r="573" spans="2:6" ht="12.75">
      <c r="B573" s="16"/>
      <c r="F573" s="16"/>
    </row>
    <row r="574" spans="2:6" ht="12.75">
      <c r="B574" s="16"/>
      <c r="F574" s="16"/>
    </row>
    <row r="575" spans="2:6" ht="12.75">
      <c r="B575" s="16"/>
      <c r="F575" s="16"/>
    </row>
    <row r="576" spans="2:6" ht="12.75">
      <c r="B576" s="16"/>
      <c r="F576" s="16"/>
    </row>
    <row r="577" spans="2:6" ht="12.75">
      <c r="B577" s="16"/>
      <c r="F577" s="16"/>
    </row>
    <row r="578" spans="2:6" ht="12.75">
      <c r="B578" s="16"/>
      <c r="F578" s="16"/>
    </row>
    <row r="579" spans="2:6" ht="12.75">
      <c r="B579" s="16"/>
      <c r="F579" s="16"/>
    </row>
    <row r="580" spans="2:6" ht="12.75">
      <c r="B580" s="16"/>
      <c r="F580" s="16"/>
    </row>
    <row r="581" spans="2:6" ht="12.75">
      <c r="B581" s="16"/>
      <c r="F581" s="16"/>
    </row>
    <row r="582" spans="2:6" ht="12.75">
      <c r="B582" s="16"/>
      <c r="F582" s="16"/>
    </row>
    <row r="583" spans="2:6" ht="12.75">
      <c r="B583" s="16"/>
      <c r="F583" s="16"/>
    </row>
    <row r="584" spans="2:6" ht="12.75">
      <c r="B584" s="16"/>
      <c r="F584" s="16"/>
    </row>
    <row r="585" spans="2:6" ht="12.75">
      <c r="B585" s="16"/>
      <c r="F585" s="16"/>
    </row>
    <row r="586" spans="2:6" ht="12.75">
      <c r="B586" s="16"/>
      <c r="F586" s="16"/>
    </row>
    <row r="587" spans="2:6" ht="12.75">
      <c r="B587" s="16"/>
      <c r="F587" s="16"/>
    </row>
    <row r="588" spans="2:6" ht="12.75">
      <c r="B588" s="16"/>
      <c r="F588" s="16"/>
    </row>
    <row r="589" spans="2:6" ht="12.75">
      <c r="B589" s="16"/>
      <c r="F589" s="16"/>
    </row>
    <row r="590" spans="2:6" ht="12.75">
      <c r="B590" s="16"/>
      <c r="F590" s="16"/>
    </row>
    <row r="591" spans="2:6" ht="12.75">
      <c r="B591" s="16"/>
      <c r="F591" s="16"/>
    </row>
    <row r="592" spans="2:6" ht="12.75">
      <c r="B592" s="16"/>
      <c r="F592" s="16"/>
    </row>
    <row r="593" spans="2:6" ht="12.75">
      <c r="B593" s="16"/>
      <c r="F593" s="16"/>
    </row>
    <row r="594" spans="2:6" ht="12.75">
      <c r="B594" s="16"/>
      <c r="F594" s="16"/>
    </row>
    <row r="595" spans="2:6" ht="12.75">
      <c r="B595" s="16"/>
      <c r="F595" s="16"/>
    </row>
    <row r="596" spans="2:6" ht="12.75">
      <c r="B596" s="16"/>
      <c r="F596" s="16"/>
    </row>
    <row r="597" spans="2:6" ht="12.75">
      <c r="B597" s="16"/>
      <c r="F597" s="16"/>
    </row>
  </sheetData>
  <sheetProtection/>
  <hyperlinks>
    <hyperlink ref="P22" r:id="rId1" display="http://www.konkoly.hu/cgi-bin/IBVS?5027"/>
    <hyperlink ref="P23" r:id="rId2" display="http://www.konkoly.hu/cgi-bin/IBVS?5027"/>
    <hyperlink ref="P24" r:id="rId3" display="http://www.bav-astro.de/sfs/BAVM_link.php?BAVMnr=173"/>
    <hyperlink ref="P25" r:id="rId4" display="http://var.astro.cz/oejv/issues/oejv0003.pdf"/>
    <hyperlink ref="P26" r:id="rId5" display="http://www.bav-astro.de/sfs/BAVM_link.php?BAVMnr=178"/>
    <hyperlink ref="P62" r:id="rId6" display="http://www.bav-astro.de/sfs/BAVM_link.php?BAVMnr=193"/>
    <hyperlink ref="P27" r:id="rId7" display="http://www.konkoly.hu/cgi-bin/IBVS?5894"/>
    <hyperlink ref="P28" r:id="rId8" display="http://www.bav-astro.de/sfs/BAVM_link.php?BAVMnr=214"/>
    <hyperlink ref="P63" r:id="rId9" display="http://var.astro.cz/oejv/issues/oejv0137.pdf"/>
    <hyperlink ref="P29" r:id="rId10" display="http://www.bav-astro.de/sfs/BAVM_link.php?BAVMnr=220"/>
    <hyperlink ref="P30" r:id="rId11" display="http://www.bav-astro.de/sfs/BAVM_link.php?BAVMnr=220"/>
    <hyperlink ref="P31" r:id="rId12" display="http://var.astro.cz/oejv/issues/oejv0160.pdf"/>
    <hyperlink ref="P32" r:id="rId13" display="http://www.bav-astro.de/sfs/BAVM_link.php?BAVMnr=220"/>
    <hyperlink ref="P33" r:id="rId14" display="http://www.konkoly.hu/cgi-bin/IBVS?5992"/>
    <hyperlink ref="P34" r:id="rId15" display="http://var.astro.cz/oejv/issues/oejv0160.pdf"/>
    <hyperlink ref="P35" r:id="rId16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