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<sst xmlns="http://schemas.openxmlformats.org/spreadsheetml/2006/main" count="57" uniqueCount="51">
  <si>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</si>
  <si>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</si>
  <si>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</si>
  <si>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</si>
  <si>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</si>
  <si>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</si>
  <si>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</si>
  <si>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</si>
  <si>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</si>
  <si>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</si>
  <si>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</si>
  <si>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</si>
  <si>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</si>
  <si>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</si>
  <si>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</si>
  <si>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</si>
  <si>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</si>
  <si>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</si>
  <si>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</si>
  <si>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</si>
  <si>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</si>
  <si>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</si>
  <si>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</si>
  <si>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</si>
  <si>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</si>
  <si>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</si>
  <si>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</si>
  <si>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</si>
  <si>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</si>
  <si>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</si>
  <si>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</si>
  <si>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</si>
  <si>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</si>
  <si>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</si>
  <si>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</si>
  <si>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</si>
  <si>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</si>
  <si>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</si>
  <si>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</si>
  <si>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</si>
  <si>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</si>
  <si>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</si>
  <si>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V1026 Her / GSC 2048-0120</t>
  </si>
  <si>
    <t>EB</t>
  </si>
  <si>
    <t>IBVS 5060</t>
  </si>
  <si>
    <t>II</t>
  </si>
  <si>
    <t>I</t>
  </si>
  <si>
    <t>IBVS 5992</t>
  </si>
  <si>
    <t>IBVS 6029</t>
  </si>
  <si>
    <t>vis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</si>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</sst>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24" borderId="0" xfId="0" applyFont="1" applyFill="1" applyAlignment="1">
      <alignment/>
    </xf>
    <xf numFmtId="0" fontId="14" fillId="0" borderId="0" xfId="60" applyFont="1">
      <alignment/>
      <protection/>
    </xf>
    <xf numFmtId="0" fontId="14" fillId="0" borderId="0" xfId="60" applyFont="1" applyAlignment="1">
      <alignment horizontal="center"/>
      <protection/>
    </xf>
    <xf numFmtId="0" fontId="14" fillId="0" borderId="0" xfId="60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V1026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</c:v>
                  </c:pt>
                  <c:pt idx="1">
                    <c:v>0.002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0.0002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A!$U$21:$U$998</c:f>
              <c:numCache/>
            </c:numRef>
          </c:yVal>
          <c:smooth val="0"/>
        </c:ser>
        <c:axId val="36203167"/>
        <c:axId val="57393048"/>
      </c:scatterChart>
      <c:val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crossBetween val="midCat"/>
        <c:dispUnits/>
      </c:valAx>
      <c:valAx>
        <c:axId val="5739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0</xdr:rowOff>
    </xdr:from>
    <xdr:to>
      <xdr:col>17</xdr:col>
      <xdr:colOff>219075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529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9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42</v>
      </c>
    </row>
    <row r="2" spans="1:5" ht="12.75">
      <c r="A2" t="s">
        <v>26</v>
      </c>
      <c r="B2" t="s">
        <v>43</v>
      </c>
      <c r="C2" s="3"/>
      <c r="D2" s="3"/>
      <c r="E2">
        <v>6</v>
      </c>
    </row>
    <row r="3" ht="13.5" thickBot="1"/>
    <row r="4" spans="1:4" ht="14.25" thickBot="1" thickTop="1">
      <c r="A4" s="5" t="s">
        <v>3</v>
      </c>
      <c r="C4" s="27" t="s">
        <v>40</v>
      </c>
      <c r="D4" s="28" t="s">
        <v>40</v>
      </c>
    </row>
    <row r="5" spans="1:4" ht="13.5" thickTop="1">
      <c r="A5" s="9" t="s">
        <v>31</v>
      </c>
      <c r="B5" s="10"/>
      <c r="C5" s="11">
        <v>-9.5</v>
      </c>
      <c r="D5" s="10" t="s">
        <v>32</v>
      </c>
    </row>
    <row r="6" ht="12.75">
      <c r="A6" s="5" t="s">
        <v>4</v>
      </c>
    </row>
    <row r="7" spans="1:4" ht="12.75">
      <c r="A7" t="s">
        <v>5</v>
      </c>
      <c r="C7" s="8">
        <v>51258.851</v>
      </c>
      <c r="D7" s="29" t="s">
        <v>41</v>
      </c>
    </row>
    <row r="8" spans="1:4" ht="12.75">
      <c r="A8" t="s">
        <v>6</v>
      </c>
      <c r="C8" s="8">
        <v>0.8292</v>
      </c>
      <c r="D8" s="29" t="s">
        <v>41</v>
      </c>
    </row>
    <row r="9" spans="1:4" ht="12.75">
      <c r="A9" s="24" t="s">
        <v>35</v>
      </c>
      <c r="B9" s="25">
        <v>23</v>
      </c>
      <c r="C9" s="22" t="str">
        <f>"F"&amp;B9</f>
        <v>F23</v>
      </c>
      <c r="D9" s="23" t="str">
        <f>"G"&amp;B9</f>
        <v>G23</v>
      </c>
    </row>
    <row r="10" spans="1:5" ht="13.5" thickBot="1">
      <c r="A10" s="10"/>
      <c r="B10" s="10"/>
      <c r="C10" s="4" t="s">
        <v>22</v>
      </c>
      <c r="D10" s="4" t="s">
        <v>23</v>
      </c>
      <c r="E10" s="10"/>
    </row>
    <row r="11" spans="1:5" ht="12.75">
      <c r="A11" s="10" t="s">
        <v>18</v>
      </c>
      <c r="B11" s="10"/>
      <c r="C11" s="21">
        <f ca="1">INTERCEPT(INDIRECT($D$9):G991,INDIRECT($C$9):F991)</f>
        <v>-0.14892023088980127</v>
      </c>
      <c r="D11" s="3"/>
      <c r="E11" s="10"/>
    </row>
    <row r="12" spans="1:5" ht="12.75">
      <c r="A12" s="10" t="s">
        <v>19</v>
      </c>
      <c r="B12" s="10"/>
      <c r="C12" s="21">
        <f ca="1">SLOPE(INDIRECT($D$9):G991,INDIRECT($C$9):F991)</f>
        <v>2.728108598194977E-05</v>
      </c>
      <c r="D12" s="3"/>
      <c r="E12" s="10"/>
    </row>
    <row r="13" spans="1:3" ht="12.75">
      <c r="A13" s="10" t="s">
        <v>21</v>
      </c>
      <c r="B13" s="10"/>
      <c r="C13" s="3" t="s">
        <v>16</v>
      </c>
    </row>
    <row r="14" spans="1:3" ht="12.75">
      <c r="A14" s="10"/>
      <c r="B14" s="10"/>
      <c r="C14" s="10"/>
    </row>
    <row r="15" spans="1:6" ht="12.75">
      <c r="A15" s="12" t="s">
        <v>20</v>
      </c>
      <c r="B15" s="10"/>
      <c r="C15" s="13">
        <f>(C7+C11)+(C8+C12)*INT(MAX(F21:F3532))</f>
        <v>57237.430776399044</v>
      </c>
      <c r="E15" s="14" t="s">
        <v>37</v>
      </c>
      <c r="F15" s="11">
        <v>1</v>
      </c>
    </row>
    <row r="16" spans="1:6" ht="12.75">
      <c r="A16" s="16" t="s">
        <v>7</v>
      </c>
      <c r="B16" s="10"/>
      <c r="C16" s="17">
        <f>+C8+C12</f>
        <v>0.829227281085982</v>
      </c>
      <c r="E16" s="14" t="s">
        <v>33</v>
      </c>
      <c r="F16" s="15">
        <f ca="1">NOW()+15018.5+$C$5/24</f>
        <v>59900.83954004629</v>
      </c>
    </row>
    <row r="17" spans="1:6" ht="13.5" thickBot="1">
      <c r="A17" s="14" t="s">
        <v>30</v>
      </c>
      <c r="B17" s="10"/>
      <c r="C17" s="10">
        <f>COUNT(C21:C2190)</f>
        <v>5</v>
      </c>
      <c r="E17" s="14" t="s">
        <v>38</v>
      </c>
      <c r="F17" s="15">
        <f>ROUND(2*(F16-$C$7)/$C$8,0)/2+F15</f>
        <v>10423</v>
      </c>
    </row>
    <row r="18" spans="1:6" ht="14.25" thickBot="1" thickTop="1">
      <c r="A18" s="16" t="s">
        <v>8</v>
      </c>
      <c r="B18" s="10"/>
      <c r="C18" s="19">
        <f>+C15</f>
        <v>57237.430776399044</v>
      </c>
      <c r="D18" s="20">
        <f>+C16</f>
        <v>0.829227281085982</v>
      </c>
      <c r="E18" s="14" t="s">
        <v>39</v>
      </c>
      <c r="F18" s="23">
        <f>ROUND(2*(F16-$C$15)/$C$16,0)/2+F15</f>
        <v>3213</v>
      </c>
    </row>
    <row r="19" spans="5:6" ht="13.5" thickTop="1">
      <c r="E19" s="14" t="s">
        <v>34</v>
      </c>
      <c r="F19" s="18">
        <f>+$C$15+$C$16*F18-15018.5-$C$5/24</f>
        <v>44883.633863861636</v>
      </c>
    </row>
    <row r="20" spans="1:21" ht="13.5" thickBot="1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49</v>
      </c>
      <c r="J20" s="7" t="s">
        <v>0</v>
      </c>
      <c r="K20" s="7" t="s">
        <v>1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6" t="s">
        <v>36</v>
      </c>
    </row>
    <row r="21" spans="1:17" ht="12.75">
      <c r="A21" s="30" t="s">
        <v>44</v>
      </c>
      <c r="B21" s="31" t="s">
        <v>45</v>
      </c>
      <c r="C21" s="30">
        <v>51258.851</v>
      </c>
      <c r="D21" s="30">
        <v>0.002</v>
      </c>
      <c r="E21" s="34">
        <f>+(C21-C$7)/C$8-E$2</f>
        <v>-6</v>
      </c>
      <c r="F21">
        <f>ROUND(2*E21,0)/2</f>
        <v>-6</v>
      </c>
      <c r="G21">
        <f>+C21-(C$7+F21*C$8)</f>
        <v>4.975200000000768</v>
      </c>
      <c r="I21">
        <f>+G21</f>
        <v>4.975200000000768</v>
      </c>
      <c r="O21">
        <f>+C$11+C$12*$F21</f>
        <v>-0.14908391740569296</v>
      </c>
      <c r="Q21" s="2">
        <f>+C21-15018.5</f>
        <v>36240.351</v>
      </c>
    </row>
    <row r="22" spans="1:17" ht="12.75">
      <c r="A22" s="30" t="s">
        <v>44</v>
      </c>
      <c r="B22" s="31" t="s">
        <v>46</v>
      </c>
      <c r="C22" s="30">
        <v>51275.853</v>
      </c>
      <c r="D22" s="30">
        <v>0.002</v>
      </c>
      <c r="E22" s="34">
        <f>+(C22-C$7)/C$8-E$2</f>
        <v>14.504100337675357</v>
      </c>
      <c r="F22">
        <f>ROUND(2*E22,0)/2</f>
        <v>14.5</v>
      </c>
      <c r="G22">
        <f>+C22-(C$7+F22*C$8)</f>
        <v>4.978600000002189</v>
      </c>
      <c r="I22">
        <f>+G22</f>
        <v>4.978600000002189</v>
      </c>
      <c r="O22">
        <f>+C$11+C$12*$F22</f>
        <v>-0.148524655143063</v>
      </c>
      <c r="Q22" s="2">
        <f>+C22-15018.5</f>
        <v>36257.353</v>
      </c>
    </row>
    <row r="23" spans="1:17" ht="12.75">
      <c r="A23" s="30" t="s">
        <v>47</v>
      </c>
      <c r="B23" s="31" t="s">
        <v>46</v>
      </c>
      <c r="C23" s="30">
        <v>55723.8339</v>
      </c>
      <c r="D23" s="30">
        <v>0.0003</v>
      </c>
      <c r="E23">
        <f>+(C23-C$7)/C$8</f>
        <v>5384.687530149536</v>
      </c>
      <c r="F23">
        <f>ROUND(2*E23,0)/2</f>
        <v>5384.5</v>
      </c>
      <c r="G23">
        <f>+C23-(C$7+F23*C$8)</f>
        <v>0.15549999999348074</v>
      </c>
      <c r="K23">
        <f>+G23</f>
        <v>0.15549999999348074</v>
      </c>
      <c r="O23">
        <f>+C$11+C$12*$F23</f>
        <v>-0.0020252234199927555</v>
      </c>
      <c r="Q23" s="2">
        <f>+C23-15018.5</f>
        <v>40705.3339</v>
      </c>
    </row>
    <row r="24" spans="1:17" ht="12.75">
      <c r="A24" s="32" t="s">
        <v>48</v>
      </c>
      <c r="B24" s="33" t="s">
        <v>46</v>
      </c>
      <c r="C24" s="32">
        <v>56034.8529</v>
      </c>
      <c r="D24" s="32">
        <v>0.0007</v>
      </c>
      <c r="E24">
        <f>+(C24-C$7)/C$8</f>
        <v>5759.7707428847025</v>
      </c>
      <c r="F24">
        <f>ROUND(2*E24,0)/2</f>
        <v>5760</v>
      </c>
      <c r="G24">
        <f>+C24-(C$7+F24*C$8)</f>
        <v>-0.19010000000707805</v>
      </c>
      <c r="K24">
        <f>+G24</f>
        <v>-0.19010000000707805</v>
      </c>
      <c r="O24">
        <f>+C$11+C$12*$F24</f>
        <v>0.008218824366229394</v>
      </c>
      <c r="Q24" s="2">
        <f>+C24-15018.5</f>
        <v>41016.3529</v>
      </c>
    </row>
    <row r="25" spans="1:17" ht="12.75">
      <c r="A25" s="35" t="s">
        <v>50</v>
      </c>
      <c r="B25" s="36" t="s">
        <v>46</v>
      </c>
      <c r="C25" s="37">
        <v>57237.47157</v>
      </c>
      <c r="D25" s="37">
        <v>0.0002</v>
      </c>
      <c r="E25">
        <f>+(C25-C$7)/C$8</f>
        <v>7210.1068137964285</v>
      </c>
      <c r="F25">
        <f>ROUND(2*E25,0)/2</f>
        <v>7210</v>
      </c>
      <c r="G25">
        <f>+C25-(C$7+F25*C$8)</f>
        <v>0.08856999999989057</v>
      </c>
      <c r="K25">
        <f>+G25</f>
        <v>0.08856999999989057</v>
      </c>
      <c r="O25">
        <f>+C$11+C$12*$F25</f>
        <v>0.047776399040056566</v>
      </c>
      <c r="Q25" s="2">
        <f>+C25-15018.5</f>
        <v>42218.97157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hyperlinks>
    <hyperlink ref="H145" r:id="rId1" display="http://vsolj.cetus-net.org/bulletin.html"/>
    <hyperlink ref="H138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