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0" windowWidth="7890" windowHeight="140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<sst xmlns="http://schemas.openxmlformats.org/spreadsheetml/2006/main" count="58" uniqueCount="50">
  <si>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</si>
  <si>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</si>
  <si>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</si>
  <si>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</si>
  <si>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</si>
  <si>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</si>
  <si>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</si>
  <si>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</si>
  <si>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</si>
  <si>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</si>
  <si>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</si>
  <si>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</si>
  <si>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</si>
  <si>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</si>
  <si>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</si>
  <si>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</si>
  <si>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</si>
  <si>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</si>
  <si>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</si>
  <si>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</si>
  <si>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</si>
  <si>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</si>
  <si>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</si>
  <si>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</si>
  <si>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</si>
  <si>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</si>
  <si>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</si>
  <si>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</si>
  <si>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</si>
  <si>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</si>
  <si>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</si>
  <si>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</si>
  <si>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</si>
  <si>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</si>
  <si>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</si>
  <si>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</si>
  <si>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</si>
  <si>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</si>
  <si>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</si>
  <si>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</si>
  <si>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</si>
  <si>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V1046 Her / GSC 2061-0529</t>
  </si>
  <si>
    <t>EA</t>
  </si>
  <si>
    <t>not avail.</t>
  </si>
  <si>
    <t>VSX</t>
  </si>
  <si>
    <t>IBVS 5060</t>
  </si>
  <si>
    <t>II</t>
  </si>
  <si>
    <t>I</t>
  </si>
  <si>
    <t>IBVS 5992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</si>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</sst>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V1046 Her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A!$D$21:$D$46</c:f>
                <c:numCache>
                  <c:ptCount val="26"/>
                  <c:pt idx="0">
                    <c:v>0.02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</c:numCache>
              </c:numRef>
            </c:plus>
            <c:minus>
              <c:numRef>
                <c:f>A!$D$21:$D$46</c:f>
                <c:numCache>
                  <c:ptCount val="26"/>
                  <c:pt idx="0">
                    <c:v>0.02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18184246"/>
        <c:axId val="29440487"/>
      </c:scatterChart>
      <c:val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crossBetween val="midCat"/>
        <c:dispUnits/>
      </c:val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4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V1046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A!$D$21:$D$51</c:f>
                <c:numCache>
                  <c:ptCount val="31"/>
                  <c:pt idx="0">
                    <c:v>0.02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</c:numCache>
              </c:numRef>
            </c:plus>
            <c:minus>
              <c:numRef>
                <c:f>A!$D$21:$D$51</c:f>
                <c:numCache>
                  <c:ptCount val="31"/>
                  <c:pt idx="0">
                    <c:v>0.02</c:v>
                  </c:pt>
                  <c:pt idx="1">
                    <c:v>0.005</c:v>
                  </c:pt>
                  <c:pt idx="2">
                    <c:v>0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0.02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0.02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0.02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0.02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63637792"/>
        <c:axId val="35869217"/>
      </c:scatterChart>
      <c:val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217"/>
        <c:crosses val="autoZero"/>
        <c:crossBetween val="midCat"/>
        <c:dispUnits/>
      </c:valAx>
      <c:valAx>
        <c:axId val="35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5"/>
          <c:y val="0.93125"/>
          <c:w val="0.373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V1046 Her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54387498"/>
        <c:axId val="19725435"/>
      </c:scatterChart>
      <c:valAx>
        <c:axId val="5438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crossBetween val="midCat"/>
        <c:dispUnits/>
      </c:valAx>
      <c:valAx>
        <c:axId val="19725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8147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504825</xdr:colOff>
      <xdr:row>1</xdr:row>
      <xdr:rowOff>133350</xdr:rowOff>
    </xdr:from>
    <xdr:to>
      <xdr:col>30</xdr:col>
      <xdr:colOff>238125</xdr:colOff>
      <xdr:row>20</xdr:row>
      <xdr:rowOff>76200</xdr:rowOff>
    </xdr:to>
    <xdr:graphicFrame>
      <xdr:nvGraphicFramePr>
        <xdr:cNvPr id="2" name="Chart 2"/>
        <xdr:cNvGraphicFramePr/>
      </xdr:nvGraphicFramePr>
      <xdr:xfrm>
        <a:off x="13716000" y="390525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8205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0039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16</v>
      </c>
      <c r="B2" t="s">
        <v>42</v>
      </c>
      <c r="C2" s="13"/>
      <c r="D2" s="13"/>
    </row>
    <row r="3" ht="13.5" thickBot="1"/>
    <row r="4" spans="1:4" ht="14.25" thickBot="1" thickTop="1">
      <c r="A4" s="6" t="s">
        <v>0</v>
      </c>
      <c r="C4" s="36" t="s">
        <v>43</v>
      </c>
      <c r="D4" s="37" t="s">
        <v>43</v>
      </c>
    </row>
    <row r="5" spans="1:4" ht="13.5" thickTop="1">
      <c r="A5" s="29" t="s">
        <v>33</v>
      </c>
      <c r="B5" s="23"/>
      <c r="C5" s="30">
        <v>-9.5</v>
      </c>
      <c r="D5" s="23" t="s">
        <v>34</v>
      </c>
    </row>
    <row r="6" ht="12.75">
      <c r="A6" s="6" t="s">
        <v>1</v>
      </c>
    </row>
    <row r="7" spans="1:4" ht="12.75">
      <c r="A7" t="s">
        <v>2</v>
      </c>
      <c r="C7" s="14">
        <v>54627.686</v>
      </c>
      <c r="D7" s="38" t="s">
        <v>44</v>
      </c>
    </row>
    <row r="8" spans="1:4" ht="12.75">
      <c r="A8" t="s">
        <v>3</v>
      </c>
      <c r="C8" s="14">
        <v>4.151283</v>
      </c>
      <c r="D8" s="38" t="s">
        <v>44</v>
      </c>
    </row>
    <row r="9" spans="1:4" ht="12.75">
      <c r="A9" s="21" t="s">
        <v>29</v>
      </c>
      <c r="B9" s="21"/>
      <c r="C9" s="22">
        <v>21</v>
      </c>
      <c r="D9" s="22">
        <v>21</v>
      </c>
    </row>
    <row r="10" spans="1:4" ht="13.5" thickBot="1">
      <c r="A10" s="23"/>
      <c r="B10" s="23"/>
      <c r="C10" s="5" t="s">
        <v>18</v>
      </c>
      <c r="D10" s="5" t="s">
        <v>19</v>
      </c>
    </row>
    <row r="11" spans="1:6" ht="12.75">
      <c r="A11" s="23" t="s">
        <v>13</v>
      </c>
      <c r="B11" s="23"/>
      <c r="C11" s="24">
        <f ca="1">INTERCEPT(INDIRECT(C14):R$935,INDIRECT(C13):$F$935)</f>
        <v>-0.0169697503482812</v>
      </c>
      <c r="D11" s="24" t="e">
        <f ca="1">INTERCEPT(INDIRECT(D14):S$935,INDIRECT(D13):$F$935)</f>
        <v>#DIV/0!</v>
      </c>
      <c r="E11" s="21" t="s">
        <v>36</v>
      </c>
      <c r="F11">
        <v>1</v>
      </c>
    </row>
    <row r="12" spans="1:6" ht="12.75">
      <c r="A12" s="23" t="s">
        <v>14</v>
      </c>
      <c r="B12" s="23"/>
      <c r="C12" s="24">
        <f ca="1">SLOPE(INDIRECT(C14):R$935,INDIRECT(C13):$F$935)</f>
        <v>-0.000141818822180238</v>
      </c>
      <c r="D12" s="24" t="e">
        <f ca="1">SLOPE(INDIRECT(D14):S$935,INDIRECT(D13):$F$935)</f>
        <v>#DIV/0!</v>
      </c>
      <c r="E12" s="21" t="s">
        <v>37</v>
      </c>
      <c r="F12" s="31">
        <f ca="1">NOW()+15018.5+$C$5/24</f>
        <v>59900.84505486111</v>
      </c>
    </row>
    <row r="13" spans="1:6" ht="12.75">
      <c r="A13" s="21" t="s">
        <v>30</v>
      </c>
      <c r="B13" s="21"/>
      <c r="C13" s="22" t="str">
        <f>"F"&amp;C9</f>
        <v>F21</v>
      </c>
      <c r="D13" s="22" t="str">
        <f>"F"&amp;D9</f>
        <v>F21</v>
      </c>
      <c r="E13" s="21" t="s">
        <v>38</v>
      </c>
      <c r="F13" s="31">
        <f>ROUND(2*(F12-$C$7)/$C$8,0)/2+F11</f>
        <v>1271</v>
      </c>
    </row>
    <row r="14" spans="1:6" ht="12.75">
      <c r="A14" s="21" t="s">
        <v>31</v>
      </c>
      <c r="B14" s="21"/>
      <c r="C14" s="22" t="str">
        <f>"R"&amp;C9</f>
        <v>R21</v>
      </c>
      <c r="D14" s="22" t="str">
        <f>"S"&amp;D9</f>
        <v>S21</v>
      </c>
      <c r="E14" s="21" t="s">
        <v>39</v>
      </c>
      <c r="F14" s="32">
        <f>ROUND(2*(F12-$C$15)/$C$16,0)/2+F11</f>
        <v>1006.5</v>
      </c>
    </row>
    <row r="15" spans="1:6" ht="12.75">
      <c r="A15" s="25" t="s">
        <v>15</v>
      </c>
      <c r="B15" s="23"/>
      <c r="C15" s="26">
        <f>($C7+C11)+($C8+C12)*INT(MAX($F21:$F3533))</f>
        <v>55727.72144326177</v>
      </c>
      <c r="D15" s="26" t="e">
        <f>($C7+D11)+($C8+D12)*INT(MAX($F21:$F3533))</f>
        <v>#DIV/0!</v>
      </c>
      <c r="E15" s="21" t="s">
        <v>40</v>
      </c>
      <c r="F15" s="33">
        <f>+$C$15+$C$16*F14-15018.5-$C$5/24</f>
        <v>44887.74087545058</v>
      </c>
    </row>
    <row r="16" spans="1:6" ht="12.75">
      <c r="A16" s="27" t="s">
        <v>4</v>
      </c>
      <c r="B16" s="23"/>
      <c r="C16" s="28">
        <f>+$C8+C12</f>
        <v>4.15114118117782</v>
      </c>
      <c r="D16" s="24" t="e">
        <f>+$C8+D12</f>
        <v>#DIV/0!</v>
      </c>
      <c r="E16" s="34"/>
      <c r="F16" s="34" t="s">
        <v>35</v>
      </c>
    </row>
    <row r="17" spans="1:3" ht="13.5" thickBot="1">
      <c r="A17" s="20" t="s">
        <v>28</v>
      </c>
      <c r="C17">
        <f>COUNT(C21:C1247)</f>
        <v>4</v>
      </c>
    </row>
    <row r="18" spans="1:5" ht="14.25" thickBot="1" thickTop="1">
      <c r="A18" s="6" t="s">
        <v>21</v>
      </c>
      <c r="C18" s="3">
        <f>+C15</f>
        <v>55727.72144326177</v>
      </c>
      <c r="D18" s="4">
        <f>+C16</f>
        <v>4.15114118117782</v>
      </c>
      <c r="E18" s="35">
        <f>R19</f>
        <v>3</v>
      </c>
    </row>
    <row r="19" spans="1:19" ht="14.25" thickBot="1" thickTop="1">
      <c r="A19" s="6" t="s">
        <v>22</v>
      </c>
      <c r="C19" s="3" t="e">
        <f>+D15</f>
        <v>#DIV/0!</v>
      </c>
      <c r="D19" s="4" t="e">
        <f>+D16</f>
        <v>#DIV/0!</v>
      </c>
      <c r="E19" s="35">
        <f>S19</f>
        <v>1</v>
      </c>
      <c r="R19">
        <f>COUNT(R21:R322)</f>
        <v>3</v>
      </c>
      <c r="S19">
        <f>COUNT(S21:S322)</f>
        <v>1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11</v>
      </c>
      <c r="E20" s="5" t="s">
        <v>8</v>
      </c>
      <c r="F20" s="5" t="s">
        <v>9</v>
      </c>
      <c r="G20" s="5" t="s">
        <v>10</v>
      </c>
      <c r="H20" s="8" t="s">
        <v>44</v>
      </c>
      <c r="I20" s="8" t="s">
        <v>49</v>
      </c>
      <c r="J20" s="8" t="s">
        <v>32</v>
      </c>
      <c r="K20" s="8" t="s">
        <v>25</v>
      </c>
      <c r="L20" s="8" t="s">
        <v>26</v>
      </c>
      <c r="M20" s="8" t="s">
        <v>17</v>
      </c>
      <c r="N20" s="8" t="s">
        <v>20</v>
      </c>
      <c r="O20" s="8" t="s">
        <v>23</v>
      </c>
      <c r="P20" s="7" t="s">
        <v>24</v>
      </c>
      <c r="Q20" s="5" t="s">
        <v>12</v>
      </c>
      <c r="R20" s="9" t="s">
        <v>18</v>
      </c>
      <c r="S20" s="9" t="s">
        <v>19</v>
      </c>
    </row>
    <row r="21" spans="1:19" ht="12.75">
      <c r="A21" s="39" t="s">
        <v>45</v>
      </c>
      <c r="B21" s="40" t="s">
        <v>46</v>
      </c>
      <c r="C21" s="39">
        <v>51287.81</v>
      </c>
      <c r="D21" s="39">
        <v>0.02</v>
      </c>
      <c r="E21">
        <f>+(C21-C$7)/C$8</f>
        <v>-804.5406685113984</v>
      </c>
      <c r="F21">
        <f>ROUND(2*E21,0)/2</f>
        <v>-804.5</v>
      </c>
      <c r="G21">
        <f>+C21-(C$7+F21*C$8)</f>
        <v>-0.1688265000047977</v>
      </c>
      <c r="I21">
        <f>+G21</f>
        <v>-0.1688265000047977</v>
      </c>
      <c r="O21">
        <f aca="true" t="shared" si="0" ref="O21:P24">+C$11+C$12*$F21</f>
        <v>0.09712349209572027</v>
      </c>
      <c r="P21" t="e">
        <f t="shared" si="0"/>
        <v>#DIV/0!</v>
      </c>
      <c r="Q21" s="2">
        <f>+C21-15018.5</f>
        <v>36269.31</v>
      </c>
      <c r="S21">
        <f>G21</f>
        <v>-0.1688265000047977</v>
      </c>
    </row>
    <row r="22" spans="1:18" ht="12.75">
      <c r="A22" s="39" t="s">
        <v>45</v>
      </c>
      <c r="B22" s="40" t="s">
        <v>47</v>
      </c>
      <c r="C22" s="39">
        <v>51310.903</v>
      </c>
      <c r="D22" s="39">
        <v>0.005</v>
      </c>
      <c r="E22">
        <f>+(C22-C$7)/C$8</f>
        <v>-798.9778099927186</v>
      </c>
      <c r="F22">
        <f>ROUND(2*E22,0)/2</f>
        <v>-799</v>
      </c>
      <c r="G22">
        <f>+C22-(C$7+F22*C$8)</f>
        <v>0.09211700000014389</v>
      </c>
      <c r="I22">
        <f>+G22</f>
        <v>0.09211700000014389</v>
      </c>
      <c r="O22">
        <f t="shared" si="0"/>
        <v>0.09634348857372896</v>
      </c>
      <c r="P22" t="e">
        <f t="shared" si="0"/>
        <v>#DIV/0!</v>
      </c>
      <c r="Q22" s="2">
        <f>+C22-15018.5</f>
        <v>36292.403</v>
      </c>
      <c r="R22">
        <f>G22</f>
        <v>0.09211700000014389</v>
      </c>
    </row>
    <row r="23" spans="1:18" ht="12.75">
      <c r="A23" t="s">
        <v>44</v>
      </c>
      <c r="C23" s="14">
        <v>54627.686</v>
      </c>
      <c r="D23" s="14" t="s">
        <v>27</v>
      </c>
      <c r="E23">
        <f>+(C23-C$7)/C$8</f>
        <v>0</v>
      </c>
      <c r="F23">
        <f>ROUND(2*E23,0)/2</f>
        <v>0</v>
      </c>
      <c r="G23">
        <f>+C23-(C$7+F23*C$8)</f>
        <v>0</v>
      </c>
      <c r="H23">
        <f>+G23</f>
        <v>0</v>
      </c>
      <c r="O23">
        <f t="shared" si="0"/>
        <v>-0.0169697503482812</v>
      </c>
      <c r="P23" t="e">
        <f t="shared" si="0"/>
        <v>#DIV/0!</v>
      </c>
      <c r="Q23" s="2">
        <f>+C23-15018.5</f>
        <v>39609.186</v>
      </c>
      <c r="R23">
        <f>G23</f>
        <v>0</v>
      </c>
    </row>
    <row r="24" spans="1:18" ht="12.75">
      <c r="A24" s="39" t="s">
        <v>48</v>
      </c>
      <c r="B24" s="40" t="s">
        <v>47</v>
      </c>
      <c r="C24" s="39">
        <v>55727.7087</v>
      </c>
      <c r="D24" s="39">
        <v>0.0014</v>
      </c>
      <c r="E24">
        <f>+(C24-C$7)/C$8</f>
        <v>264.9837893489799</v>
      </c>
      <c r="F24">
        <f>ROUND(2*E24,0)/2</f>
        <v>265</v>
      </c>
      <c r="G24">
        <f>+C24-(C$7+F24*C$8)</f>
        <v>-0.0672950000007404</v>
      </c>
      <c r="I24">
        <f>+G24</f>
        <v>-0.0672950000007404</v>
      </c>
      <c r="O24">
        <f t="shared" si="0"/>
        <v>-0.05455173822604427</v>
      </c>
      <c r="P24" t="e">
        <f t="shared" si="0"/>
        <v>#DIV/0!</v>
      </c>
      <c r="Q24" s="2">
        <f>+C24-15018.5</f>
        <v>40709.2087</v>
      </c>
      <c r="R24">
        <f>G24</f>
        <v>-0.0672950000007404</v>
      </c>
    </row>
    <row r="25" spans="1:17" ht="12.75">
      <c r="A25" s="12"/>
      <c r="B25" s="13"/>
      <c r="C25" s="11"/>
      <c r="D25" s="14"/>
      <c r="Q25" s="2"/>
    </row>
    <row r="26" spans="1:17" ht="12.75">
      <c r="A26" s="12"/>
      <c r="B26" s="13"/>
      <c r="C26" s="11"/>
      <c r="D26" s="14"/>
      <c r="Q26" s="2"/>
    </row>
    <row r="27" spans="1:17" ht="12.75">
      <c r="A27" s="10"/>
      <c r="B27" s="10"/>
      <c r="C27" s="11"/>
      <c r="D27" s="11"/>
      <c r="Q27" s="2"/>
    </row>
    <row r="28" spans="1:17" ht="12.75">
      <c r="A28" s="10"/>
      <c r="B28" s="10"/>
      <c r="C28" s="11"/>
      <c r="D28" s="11"/>
      <c r="Q28" s="2"/>
    </row>
    <row r="29" spans="1:17" ht="12.75">
      <c r="A29" s="15"/>
      <c r="B29" s="16"/>
      <c r="C29" s="17"/>
      <c r="D29" s="17"/>
      <c r="Q29" s="2"/>
    </row>
    <row r="30" spans="1:17" ht="12.75">
      <c r="A30" s="12"/>
      <c r="B30" s="13"/>
      <c r="C30" s="11"/>
      <c r="D30" s="14"/>
      <c r="Q30" s="2"/>
    </row>
    <row r="31" spans="1:17" ht="12.75">
      <c r="A31" s="15"/>
      <c r="B31" s="18"/>
      <c r="C31" s="11"/>
      <c r="D31" s="11"/>
      <c r="Q31" s="2"/>
    </row>
    <row r="32" spans="1:17" ht="12.75">
      <c r="A32" s="15"/>
      <c r="B32" s="18"/>
      <c r="C32" s="11"/>
      <c r="D32" s="11"/>
      <c r="Q32" s="2"/>
    </row>
    <row r="33" spans="1:17" ht="12.75">
      <c r="A33" s="19"/>
      <c r="B33" s="13"/>
      <c r="C33" s="11"/>
      <c r="D33" s="14"/>
      <c r="Q33" s="2"/>
    </row>
    <row r="34" spans="1:17" ht="12.75">
      <c r="A34" s="19"/>
      <c r="B34" s="13"/>
      <c r="C34" s="11"/>
      <c r="D34" s="14"/>
      <c r="Q34" s="2"/>
    </row>
    <row r="35" spans="1:17" ht="12.75">
      <c r="A35" s="19"/>
      <c r="B35" s="13"/>
      <c r="C35" s="11"/>
      <c r="D35" s="14"/>
      <c r="Q35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2022-11-17T07:16:52Z</dcterms:modified>
  <cp:category/>
  <cp:version/>
  <cp:contentType/>
  <cp:contentStatus/>
</cp:coreProperties>
</file>