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15" windowWidth="8040" windowHeight="14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<sst xmlns="http://schemas.openxmlformats.org/spreadsheetml/2006/main" count="74" uniqueCount="53">
  <si>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</si>
  <si>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</si>
  <si>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</si>
  <si>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</si>
  <si>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</si>
  <si>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</si>
  <si>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</si>
  <si>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</si>
  <si>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</si>
  <si>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</si>
  <si>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</si>
  <si>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</si>
  <si>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</si>
  <si>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</si>
  <si>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</si>
  <si>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</si>
  <si>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</si>
  <si>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</si>
  <si>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</si>
  <si>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</si>
  <si>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</si>
  <si>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</si>
  <si>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</si>
  <si>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</si>
  <si>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</si>
  <si>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</si>
  <si>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</si>
  <si>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</si>
  <si>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</si>
  <si>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</si>
  <si>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</si>
  <si>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</si>
  <si>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</si>
  <si>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</si>
  <si>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</si>
  <si>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</si>
  <si>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</si>
  <si>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</si>
  <si>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</si>
  <si>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</si>
  <si>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ToMcat</t>
  </si>
  <si>
    <t>IBVS 5060</t>
  </si>
  <si>
    <t>I</t>
  </si>
  <si>
    <t>II</t>
  </si>
  <si>
    <t>OEJV 0137</t>
  </si>
  <si>
    <t>IBVS 5997</t>
  </si>
  <si>
    <t>V1072 Her / GSC 3519-0401</t>
  </si>
  <si>
    <t>EA</t>
  </si>
  <si>
    <t>not avail.</t>
  </si>
  <si>
    <t>IBVS 6033</t>
  </si>
  <si>
    <t>OEJV 0160</t>
  </si>
  <si>
    <t>OEJV</t>
  </si>
  <si>
    <t>IBVS 6094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</si>
</sst>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V1072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0.0012</c:v>
                  </c:pt>
                  <c:pt idx="6">
                    <c:v>0.0012</c:v>
                  </c:pt>
                  <c:pt idx="7">
                    <c:v>0.0011</c:v>
                  </c:pt>
                  <c:pt idx="8">
                    <c:v>0.0003</c:v>
                  </c:pt>
                  <c:pt idx="9">
                    <c:v>0.0013</c:v>
                  </c:pt>
                  <c:pt idx="10">
                    <c:v>0.0054</c:v>
                  </c:pt>
                  <c:pt idx="11">
                    <c:v>0.0021</c:v>
                  </c:pt>
                  <c:pt idx="12">
                    <c:v>0.0005</c:v>
                  </c:pt>
                  <c:pt idx="13">
                    <c:v>0.0025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8506037"/>
        <c:axId val="9445470"/>
      </c:scatterChart>
      <c:valAx>
        <c:axId val="850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5470"/>
        <c:crosses val="autoZero"/>
        <c:crossBetween val="midCat"/>
        <c:dispUnits/>
      </c:valAx>
      <c:valAx>
        <c:axId val="944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60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4" ht="12.75">
      <c r="A2" t="s">
        <v>24</v>
      </c>
      <c r="B2" t="s">
        <v>47</v>
      </c>
      <c r="D2" s="3"/>
    </row>
    <row r="3" ht="13.5" thickBot="1"/>
    <row r="4" spans="1:4" ht="14.25" thickBot="1" thickTop="1">
      <c r="A4" s="5" t="s">
        <v>0</v>
      </c>
      <c r="C4" s="8" t="s">
        <v>48</v>
      </c>
      <c r="D4" s="9" t="s">
        <v>48</v>
      </c>
    </row>
    <row r="6" ht="12.75">
      <c r="A6" s="5" t="s">
        <v>1</v>
      </c>
    </row>
    <row r="7" spans="1:3" ht="12.75">
      <c r="A7" t="s">
        <v>2</v>
      </c>
      <c r="C7">
        <v>51277.8466</v>
      </c>
    </row>
    <row r="8" spans="1:4" ht="12.75">
      <c r="A8" t="s">
        <v>3</v>
      </c>
      <c r="C8">
        <v>0.588032</v>
      </c>
      <c r="D8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INTERCEPT(INDIRECT($G$11):G991,INDIRECT($F$11):F991)</f>
        <v>0.015099271585448049</v>
      </c>
      <c r="D11" s="3"/>
      <c r="E11" s="12"/>
      <c r="F11" s="25" t="str">
        <f>"F"&amp;E19</f>
        <v>F23</v>
      </c>
      <c r="G11" s="26" t="str">
        <f>"G"&amp;E19</f>
        <v>G23</v>
      </c>
    </row>
    <row r="12" spans="1:5" ht="12.75">
      <c r="A12" s="12" t="s">
        <v>16</v>
      </c>
      <c r="B12" s="12"/>
      <c r="C12" s="24">
        <f ca="1">SLOPE(INDIRECT($G$11):G991,INDIRECT($F$11):F991)</f>
        <v>-2.6066802017841675E-06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59901.61884872685</v>
      </c>
    </row>
    <row r="15" spans="1:5" ht="12.75">
      <c r="A15" s="14" t="s">
        <v>17</v>
      </c>
      <c r="B15" s="12"/>
      <c r="C15" s="15">
        <f>(C7+C11)+(C8+C12)*INT(MAX(F21:F3532))</f>
        <v>56533.08038737062</v>
      </c>
      <c r="D15" s="16" t="s">
        <v>38</v>
      </c>
      <c r="E15" s="17">
        <f>ROUND(2*(E14-$C$7)/$C$8,0)/2+E13</f>
        <v>14666.5</v>
      </c>
    </row>
    <row r="16" spans="1:5" ht="12.75">
      <c r="A16" s="18" t="s">
        <v>4</v>
      </c>
      <c r="B16" s="12"/>
      <c r="C16" s="19">
        <f>+C8+C12</f>
        <v>0.5880293933197982</v>
      </c>
      <c r="D16" s="16" t="s">
        <v>39</v>
      </c>
      <c r="E16" s="26">
        <f>ROUND(2*(E14-$C$15)/$C$16,0)/2+E13</f>
        <v>5729.5</v>
      </c>
    </row>
    <row r="17" spans="1:5" ht="13.5" thickBot="1">
      <c r="A17" s="16" t="s">
        <v>30</v>
      </c>
      <c r="B17" s="12"/>
      <c r="C17" s="12">
        <f>COUNT(C21:C2190)</f>
        <v>14</v>
      </c>
      <c r="D17" s="16" t="s">
        <v>34</v>
      </c>
      <c r="E17" s="20">
        <f>+$C$15+$C$16*E16-15018.5-$C$9/24</f>
        <v>44884.09062972974</v>
      </c>
    </row>
    <row r="18" spans="1:5" ht="14.25" thickBot="1" thickTop="1">
      <c r="A18" s="18" t="s">
        <v>5</v>
      </c>
      <c r="B18" s="12"/>
      <c r="C18" s="21">
        <f>+C15</f>
        <v>56533.08038737062</v>
      </c>
      <c r="D18" s="22">
        <f>+C16</f>
        <v>0.5880293933197982</v>
      </c>
      <c r="E18" s="23" t="s">
        <v>35</v>
      </c>
    </row>
    <row r="19" spans="1:5" ht="13.5" thickTop="1">
      <c r="A19" s="27" t="s">
        <v>36</v>
      </c>
      <c r="E19" s="28">
        <v>23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8" ht="12.75">
      <c r="A21" s="29" t="s">
        <v>41</v>
      </c>
      <c r="B21" s="30" t="s">
        <v>42</v>
      </c>
      <c r="C21" s="29">
        <v>51277.8466</v>
      </c>
      <c r="D21" s="29">
        <v>0.0007</v>
      </c>
      <c r="E21">
        <f aca="true" t="shared" si="0" ref="E21:E30">+(C21-C$7)/C$8</f>
        <v>0</v>
      </c>
      <c r="F21">
        <f aca="true" t="shared" si="1" ref="F21:F34">ROUND(2*E21,0)/2</f>
        <v>0</v>
      </c>
      <c r="G21">
        <f aca="true" t="shared" si="2" ref="G21:G30">+C21-(C$7+F21*C$8)</f>
        <v>0</v>
      </c>
      <c r="H21">
        <f aca="true" t="shared" si="3" ref="H21:H34">+G21</f>
        <v>0</v>
      </c>
      <c r="O21">
        <f aca="true" t="shared" si="4" ref="O21:O30">+C$11+C$12*$F21</f>
        <v>0.015099271585448049</v>
      </c>
      <c r="Q21" s="2">
        <f aca="true" t="shared" si="5" ref="Q21:Q30">+C21-15018.5</f>
        <v>36259.3466</v>
      </c>
      <c r="R21" t="e">
        <f>IF(ABS(#REF!-#REF!)&lt;0.00001,1,"")</f>
        <v>#REF!</v>
      </c>
    </row>
    <row r="22" spans="1:17" ht="12.75">
      <c r="A22" s="29" t="s">
        <v>41</v>
      </c>
      <c r="B22" s="30" t="s">
        <v>43</v>
      </c>
      <c r="C22" s="29">
        <v>51308.714</v>
      </c>
      <c r="D22" s="29">
        <v>0.004</v>
      </c>
      <c r="E22">
        <f t="shared" si="0"/>
        <v>52.49272148454985</v>
      </c>
      <c r="F22">
        <f t="shared" si="1"/>
        <v>52.5</v>
      </c>
      <c r="G22">
        <f t="shared" si="2"/>
        <v>-0.004279999993741512</v>
      </c>
      <c r="H22">
        <f t="shared" si="3"/>
        <v>-0.004279999993741512</v>
      </c>
      <c r="O22">
        <f t="shared" si="4"/>
        <v>0.01496242087485438</v>
      </c>
      <c r="Q22" s="2">
        <f t="shared" si="5"/>
        <v>36290.214</v>
      </c>
    </row>
    <row r="23" spans="1:17" ht="12.75">
      <c r="A23" s="29" t="s">
        <v>44</v>
      </c>
      <c r="B23" s="30" t="s">
        <v>43</v>
      </c>
      <c r="C23" s="29">
        <v>54947.45934</v>
      </c>
      <c r="D23" s="29">
        <v>0.0005</v>
      </c>
      <c r="E23">
        <f t="shared" si="0"/>
        <v>6240.498374238144</v>
      </c>
      <c r="F23">
        <f t="shared" si="1"/>
        <v>6240.5</v>
      </c>
      <c r="G23">
        <f t="shared" si="2"/>
        <v>-0.00095599999622209</v>
      </c>
      <c r="I23">
        <f>+G23</f>
        <v>-0.00095599999622209</v>
      </c>
      <c r="O23">
        <f t="shared" si="4"/>
        <v>-0.001167716213786047</v>
      </c>
      <c r="Q23" s="2">
        <f t="shared" si="5"/>
        <v>39928.95934</v>
      </c>
    </row>
    <row r="24" spans="1:17" ht="12.75">
      <c r="A24" s="29" t="s">
        <v>44</v>
      </c>
      <c r="B24" s="30" t="s">
        <v>42</v>
      </c>
      <c r="C24" s="29">
        <v>55323.50446</v>
      </c>
      <c r="D24" s="29">
        <v>0.0002</v>
      </c>
      <c r="E24">
        <f t="shared" si="0"/>
        <v>6879.996088648236</v>
      </c>
      <c r="F24">
        <f t="shared" si="1"/>
        <v>6880</v>
      </c>
      <c r="G24">
        <f t="shared" si="2"/>
        <v>-0.002300000000104774</v>
      </c>
      <c r="I24">
        <f>+G24</f>
        <v>-0.002300000000104774</v>
      </c>
      <c r="O24">
        <f t="shared" si="4"/>
        <v>-0.0028346882028270244</v>
      </c>
      <c r="Q24" s="2">
        <f t="shared" si="5"/>
        <v>40305.00446</v>
      </c>
    </row>
    <row r="25" spans="1:17" ht="12.75">
      <c r="A25" s="29" t="s">
        <v>44</v>
      </c>
      <c r="B25" s="30" t="s">
        <v>42</v>
      </c>
      <c r="C25" s="29">
        <v>55436.40231</v>
      </c>
      <c r="D25" s="29">
        <v>0.0001</v>
      </c>
      <c r="E25">
        <f t="shared" si="0"/>
        <v>7071.988786324555</v>
      </c>
      <c r="F25">
        <f t="shared" si="1"/>
        <v>7072</v>
      </c>
      <c r="G25">
        <f t="shared" si="2"/>
        <v>-0.006593999998585787</v>
      </c>
      <c r="I25">
        <f>+G25</f>
        <v>-0.006593999998585787</v>
      </c>
      <c r="O25">
        <f t="shared" si="4"/>
        <v>-0.0033351708015695834</v>
      </c>
      <c r="Q25" s="2">
        <f t="shared" si="5"/>
        <v>40417.90231</v>
      </c>
    </row>
    <row r="26" spans="1:17" ht="12.75">
      <c r="A26" s="29" t="s">
        <v>44</v>
      </c>
      <c r="B26" s="30" t="s">
        <v>42</v>
      </c>
      <c r="C26" s="29">
        <v>55439.34557</v>
      </c>
      <c r="D26" s="29">
        <v>0.0012</v>
      </c>
      <c r="E26">
        <f t="shared" si="0"/>
        <v>7076.994058146496</v>
      </c>
      <c r="F26">
        <f t="shared" si="1"/>
        <v>7077</v>
      </c>
      <c r="G26">
        <f t="shared" si="2"/>
        <v>-0.00349399999686284</v>
      </c>
      <c r="I26">
        <f>+G26</f>
        <v>-0.00349399999686284</v>
      </c>
      <c r="O26">
        <f t="shared" si="4"/>
        <v>-0.003348204202578503</v>
      </c>
      <c r="Q26" s="2">
        <f t="shared" si="5"/>
        <v>40420.84557</v>
      </c>
    </row>
    <row r="27" spans="1:17" ht="12.75">
      <c r="A27" s="29" t="s">
        <v>45</v>
      </c>
      <c r="B27" s="30" t="s">
        <v>42</v>
      </c>
      <c r="C27" s="29">
        <v>55670.4421</v>
      </c>
      <c r="D27" s="29">
        <v>0.0012</v>
      </c>
      <c r="E27">
        <f t="shared" si="0"/>
        <v>7469.993979919465</v>
      </c>
      <c r="F27">
        <f t="shared" si="1"/>
        <v>7470</v>
      </c>
      <c r="G27">
        <f t="shared" si="2"/>
        <v>-0.0035399999978835694</v>
      </c>
      <c r="H27">
        <f t="shared" si="3"/>
        <v>-0.0035399999978835694</v>
      </c>
      <c r="O27">
        <f t="shared" si="4"/>
        <v>-0.004372629521879681</v>
      </c>
      <c r="Q27" s="2">
        <f t="shared" si="5"/>
        <v>40651.9421</v>
      </c>
    </row>
    <row r="28" spans="1:17" ht="12.75">
      <c r="A28" s="29" t="s">
        <v>45</v>
      </c>
      <c r="B28" s="30" t="s">
        <v>43</v>
      </c>
      <c r="C28" s="29">
        <v>55698.3723</v>
      </c>
      <c r="D28" s="29">
        <v>0.0011</v>
      </c>
      <c r="E28">
        <f t="shared" si="0"/>
        <v>7517.491735143675</v>
      </c>
      <c r="F28">
        <f t="shared" si="1"/>
        <v>7517.5</v>
      </c>
      <c r="G28">
        <f t="shared" si="2"/>
        <v>-0.004859999993641395</v>
      </c>
      <c r="H28">
        <f t="shared" si="3"/>
        <v>-0.004859999993641395</v>
      </c>
      <c r="O28">
        <f t="shared" si="4"/>
        <v>-0.00449644683146443</v>
      </c>
      <c r="Q28" s="2">
        <f t="shared" si="5"/>
        <v>40679.8723</v>
      </c>
    </row>
    <row r="29" spans="1:17" ht="12.75">
      <c r="A29" s="29" t="s">
        <v>45</v>
      </c>
      <c r="B29" s="30" t="s">
        <v>42</v>
      </c>
      <c r="C29" s="29">
        <v>55710.4276</v>
      </c>
      <c r="D29" s="29">
        <v>0.0003</v>
      </c>
      <c r="E29">
        <f t="shared" si="0"/>
        <v>7537.992830322169</v>
      </c>
      <c r="F29">
        <f t="shared" si="1"/>
        <v>7538</v>
      </c>
      <c r="G29">
        <f t="shared" si="2"/>
        <v>-0.004215999993903097</v>
      </c>
      <c r="H29">
        <f t="shared" si="3"/>
        <v>-0.004215999993903097</v>
      </c>
      <c r="O29">
        <f t="shared" si="4"/>
        <v>-0.004549883775601005</v>
      </c>
      <c r="Q29" s="2">
        <f t="shared" si="5"/>
        <v>40691.9276</v>
      </c>
    </row>
    <row r="30" spans="1:17" ht="12.75">
      <c r="A30" s="29" t="s">
        <v>45</v>
      </c>
      <c r="B30" s="30" t="s">
        <v>43</v>
      </c>
      <c r="C30" s="29">
        <v>55738.3594</v>
      </c>
      <c r="D30" s="29">
        <v>0.0013</v>
      </c>
      <c r="E30">
        <f t="shared" si="0"/>
        <v>7585.493306486729</v>
      </c>
      <c r="F30">
        <f t="shared" si="1"/>
        <v>7585.5</v>
      </c>
      <c r="G30">
        <f t="shared" si="2"/>
        <v>-0.003935999993700534</v>
      </c>
      <c r="H30">
        <f t="shared" si="3"/>
        <v>-0.003935999993700534</v>
      </c>
      <c r="O30">
        <f t="shared" si="4"/>
        <v>-0.004673701085185753</v>
      </c>
      <c r="Q30" s="2">
        <f t="shared" si="5"/>
        <v>40719.8594</v>
      </c>
    </row>
    <row r="31" spans="1:17" ht="12.75">
      <c r="A31" s="31" t="s">
        <v>49</v>
      </c>
      <c r="B31" s="32" t="s">
        <v>43</v>
      </c>
      <c r="C31" s="33">
        <v>56036.4881</v>
      </c>
      <c r="D31" s="33">
        <v>0.0054</v>
      </c>
      <c r="E31">
        <f>+(C31-C$7)/C$8</f>
        <v>8092.487313615595</v>
      </c>
      <c r="F31">
        <f t="shared" si="1"/>
        <v>8092.5</v>
      </c>
      <c r="G31">
        <f>+C31-(C$7+F31*C$8)</f>
        <v>-0.007459999993443489</v>
      </c>
      <c r="H31">
        <f t="shared" si="3"/>
        <v>-0.007459999993443489</v>
      </c>
      <c r="O31">
        <f>+C$11+C$12*$F31</f>
        <v>-0.005995287947490328</v>
      </c>
      <c r="Q31" s="2">
        <f>+C31-15018.5</f>
        <v>41017.9881</v>
      </c>
    </row>
    <row r="32" spans="1:17" ht="12.75">
      <c r="A32" s="34" t="s">
        <v>50</v>
      </c>
      <c r="B32" s="35" t="s">
        <v>42</v>
      </c>
      <c r="C32" s="36">
        <v>55670.44381</v>
      </c>
      <c r="D32" s="36">
        <v>0.0021</v>
      </c>
      <c r="E32">
        <f>+(C32-C$7)/C$8</f>
        <v>7469.996887924466</v>
      </c>
      <c r="F32">
        <f t="shared" si="1"/>
        <v>7470</v>
      </c>
      <c r="G32">
        <f>+C32-(C$7+F32*C$8)</f>
        <v>-0.001830000001064036</v>
      </c>
      <c r="I32">
        <f>+G32</f>
        <v>-0.001830000001064036</v>
      </c>
      <c r="O32">
        <f>+C$11+C$12*$F32</f>
        <v>-0.004372629521879681</v>
      </c>
      <c r="Q32" s="2">
        <f>+C32-15018.5</f>
        <v>40651.94381</v>
      </c>
    </row>
    <row r="33" spans="1:17" ht="12.75">
      <c r="A33" s="37" t="s">
        <v>52</v>
      </c>
      <c r="B33" s="38" t="s">
        <v>42</v>
      </c>
      <c r="C33" s="39">
        <v>56522.4967</v>
      </c>
      <c r="D33" s="39">
        <v>0.0005</v>
      </c>
      <c r="E33">
        <f>+(C33-C$7)/C$8</f>
        <v>8918.98757210493</v>
      </c>
      <c r="F33">
        <f t="shared" si="1"/>
        <v>8919</v>
      </c>
      <c r="G33">
        <f>+C33-(C$7+F33*C$8)</f>
        <v>-0.0073079999929177575</v>
      </c>
      <c r="H33">
        <f t="shared" si="3"/>
        <v>-0.0073079999929177575</v>
      </c>
      <c r="O33">
        <f>+C$11+C$12*$F33</f>
        <v>-0.008149709134264941</v>
      </c>
      <c r="Q33" s="2">
        <f>+C33-15018.5</f>
        <v>41503.9967</v>
      </c>
    </row>
    <row r="34" spans="1:17" ht="12.75">
      <c r="A34" s="37" t="s">
        <v>52</v>
      </c>
      <c r="B34" s="38" t="s">
        <v>43</v>
      </c>
      <c r="C34" s="39">
        <v>56533.3736</v>
      </c>
      <c r="D34" s="39">
        <v>0.0025</v>
      </c>
      <c r="E34">
        <f>+(C34-C$7)/C$8</f>
        <v>8937.484694710494</v>
      </c>
      <c r="F34">
        <f t="shared" si="1"/>
        <v>8937.5</v>
      </c>
      <c r="G34">
        <f>+C34-(C$7+F34*C$8)</f>
        <v>-0.008999999998195563</v>
      </c>
      <c r="H34">
        <f t="shared" si="3"/>
        <v>-0.008999999998195563</v>
      </c>
      <c r="O34">
        <f>+C$11+C$12*$F34</f>
        <v>-0.008197932717997947</v>
      </c>
      <c r="Q34" s="2">
        <f>+C34-15018.5</f>
        <v>41514.8736</v>
      </c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2022-11-18T01:51:08Z</dcterms:modified>
  <cp:category/>
  <cp:version/>
  <cp:contentType/>
  <cp:contentStatus/>
</cp:coreProperties>
</file>