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865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<sst xmlns="http://schemas.openxmlformats.org/spreadsheetml/2006/main" count="61" uniqueCount="52">
  <si>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</si>
  <si>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</si>
  <si>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</si>
  <si>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</si>
  <si>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</si>
  <si>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</si>
  <si>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</si>
  <si>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</si>
  <si>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</si>
  <si>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</si>
  <si>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</si>
  <si>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</si>
  <si>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</si>
  <si>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</si>
  <si>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</si>
  <si>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</si>
  <si>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</si>
  <si>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</si>
  <si>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</si>
  <si>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</si>
  <si>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</si>
  <si>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</si>
  <si>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</si>
  <si>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</si>
  <si>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</si>
  <si>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</si>
  <si>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</si>
  <si>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</si>
  <si>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</si>
  <si>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</si>
  <si>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</si>
  <si>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</si>
  <si>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</si>
  <si>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</si>
  <si>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</si>
  <si>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</si>
  <si>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</si>
  <si>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</si>
  <si>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</si>
  <si>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</si>
  <si>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</si>
  <si>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V1170 Her  </t>
  </si>
  <si>
    <t>2017K</t>
  </si>
  <si>
    <t>G3068-0097</t>
  </si>
  <si>
    <t xml:space="preserve">EW        </t>
  </si>
  <si>
    <t>pr_6</t>
  </si>
  <si>
    <t xml:space="preserve">        </t>
  </si>
  <si>
    <t>V1170 Her   / GSC 3068-0097</t>
  </si>
  <si>
    <t>GCVS</t>
  </si>
  <si>
    <t>IBVS 6196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</si>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</sst>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30" fillId="0" borderId="0" xfId="61" applyFont="1" applyAlignment="1">
      <alignment wrapText="1"/>
      <protection/>
    </xf>
    <xf numFmtId="0" fontId="30" fillId="0" borderId="0" xfId="61" applyFont="1" applyAlignment="1">
      <alignment horizontal="center" wrapText="1"/>
      <protection/>
    </xf>
    <xf numFmtId="0" fontId="30" fillId="0" borderId="0" xfId="61" applyFont="1" applyAlignment="1">
      <alignment horizontal="left" wrapText="1"/>
      <protection/>
    </xf>
    <xf numFmtId="0" fontId="30" fillId="0" borderId="0" xfId="62" applyFont="1">
      <alignment/>
      <protection/>
    </xf>
    <xf numFmtId="0" fontId="30" fillId="0" borderId="0" xfId="62" applyFont="1" applyAlignment="1">
      <alignment horizontal="center"/>
      <protection/>
    </xf>
    <xf numFmtId="0" fontId="30" fillId="0" borderId="0" xfId="62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V1170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0.004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6614992"/>
        <c:axId val="61099473"/>
      </c:scatterChart>
      <c:valAx>
        <c:axId val="3661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 val="autoZero"/>
        <c:crossBetween val="midCat"/>
        <c:dispUnits/>
      </c:valAx>
      <c:valAx>
        <c:axId val="6109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9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7" t="s">
        <v>41</v>
      </c>
      <c r="G1" s="30" t="s">
        <v>42</v>
      </c>
      <c r="H1" s="38"/>
      <c r="I1" s="39" t="s">
        <v>43</v>
      </c>
      <c r="J1" s="40" t="s">
        <v>41</v>
      </c>
      <c r="K1" s="41">
        <v>16.224</v>
      </c>
      <c r="L1" s="32">
        <v>43.01081</v>
      </c>
      <c r="M1" s="33">
        <v>51373.61</v>
      </c>
      <c r="N1" s="33">
        <v>0.41409</v>
      </c>
      <c r="O1" s="31" t="s">
        <v>44</v>
      </c>
      <c r="P1" s="42">
        <v>12.2</v>
      </c>
      <c r="Q1" s="42">
        <v>12.5</v>
      </c>
      <c r="R1" s="43" t="s">
        <v>45</v>
      </c>
      <c r="S1" s="31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51373.61</v>
      </c>
      <c r="D4" s="27">
        <v>0.41409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51373.61</v>
      </c>
      <c r="D7" s="28" t="s">
        <v>48</v>
      </c>
    </row>
    <row r="8" spans="1:4" ht="12.75">
      <c r="A8" t="s">
        <v>3</v>
      </c>
      <c r="C8" s="8">
        <f>N1</f>
        <v>0.41409</v>
      </c>
      <c r="D8" s="28" t="str">
        <f>D7</f>
        <v>GCVS</v>
      </c>
    </row>
    <row r="9" spans="1:4" ht="12.75">
      <c r="A9" s="24" t="s">
        <v>32</v>
      </c>
      <c r="B9" s="36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-1.9077471363874077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0.00013455262842630787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57500.154509001186</v>
      </c>
      <c r="E15" s="14" t="s">
        <v>34</v>
      </c>
      <c r="F15" s="34">
        <v>1</v>
      </c>
    </row>
    <row r="16" spans="1:6" ht="12.75">
      <c r="A16" s="16" t="s">
        <v>4</v>
      </c>
      <c r="B16" s="10"/>
      <c r="C16" s="17">
        <f>+C8+C12</f>
        <v>0.41422455262842633</v>
      </c>
      <c r="E16" s="14" t="s">
        <v>30</v>
      </c>
      <c r="F16" s="35">
        <f ca="1">NOW()+15018.5+$C$5/24</f>
        <v>59901.634673263885</v>
      </c>
    </row>
    <row r="17" spans="1:6" ht="13.5" thickBot="1">
      <c r="A17" s="14" t="s">
        <v>27</v>
      </c>
      <c r="B17" s="10"/>
      <c r="C17" s="10">
        <f>COUNT(C21:C2191)</f>
        <v>5</v>
      </c>
      <c r="E17" s="14" t="s">
        <v>35</v>
      </c>
      <c r="F17" s="15">
        <f>ROUND(2*(F16-$C$7)/$C$8,0)/2+F15</f>
        <v>20595.5</v>
      </c>
    </row>
    <row r="18" spans="1:6" ht="14.25" thickBot="1" thickTop="1">
      <c r="A18" s="16" t="s">
        <v>5</v>
      </c>
      <c r="B18" s="10"/>
      <c r="C18" s="19">
        <f>+C15</f>
        <v>57500.154509001186</v>
      </c>
      <c r="D18" s="20">
        <f>+C16</f>
        <v>0.41422455262842633</v>
      </c>
      <c r="E18" s="14" t="s">
        <v>36</v>
      </c>
      <c r="F18" s="23">
        <f>ROUND(2*(F16-$C$15)/$C$16,0)/2+F15</f>
        <v>5798.5</v>
      </c>
    </row>
    <row r="19" spans="5:6" ht="13.5" thickTop="1">
      <c r="E19" s="14" t="s">
        <v>31</v>
      </c>
      <c r="F19" s="18">
        <f>+$C$15+$C$16*F18-15018.5-$C$5/24</f>
        <v>44883.931410750454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48</v>
      </c>
      <c r="C21" s="8">
        <v>51373.61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-1.9077471363874077</v>
      </c>
      <c r="Q21" s="2">
        <f>+C21-15018.5</f>
        <v>36355.11</v>
      </c>
    </row>
    <row r="22" spans="1:17" ht="12.75">
      <c r="A22" s="44" t="s">
        <v>49</v>
      </c>
      <c r="B22" s="45" t="s">
        <v>50</v>
      </c>
      <c r="C22" s="46">
        <v>57125.4906</v>
      </c>
      <c r="D22" s="46">
        <v>0.0015</v>
      </c>
      <c r="E22">
        <f>+(C22-C$7)/C$8</f>
        <v>13890.411746238733</v>
      </c>
      <c r="F22">
        <f>ROUND(2*E22,0)/2</f>
        <v>13890.5</v>
      </c>
      <c r="G22">
        <f>+C22-(C$7+F22*C$8)</f>
        <v>-0.036545000002661254</v>
      </c>
      <c r="K22">
        <f>+G22</f>
        <v>-0.036545000002661254</v>
      </c>
      <c r="O22">
        <f>+C$11+C$12*$F22</f>
        <v>-0.03874385123177815</v>
      </c>
      <c r="Q22" s="2">
        <f>+C22-15018.5</f>
        <v>42106.9906</v>
      </c>
    </row>
    <row r="23" spans="1:17" ht="12.75">
      <c r="A23" s="44" t="s">
        <v>49</v>
      </c>
      <c r="B23" s="45" t="s">
        <v>50</v>
      </c>
      <c r="C23" s="46">
        <v>57133.563</v>
      </c>
      <c r="D23" s="46">
        <v>0.0019</v>
      </c>
      <c r="E23">
        <f>+(C23-C$7)/C$8</f>
        <v>13909.906059069288</v>
      </c>
      <c r="F23">
        <f>ROUND(2*E23,0)/2</f>
        <v>13910</v>
      </c>
      <c r="G23">
        <f>+C23-(C$7+F23*C$8)</f>
        <v>-0.03889999999955762</v>
      </c>
      <c r="K23">
        <f>+G23</f>
        <v>-0.03889999999955762</v>
      </c>
      <c r="O23">
        <f>+C$11+C$12*$F23</f>
        <v>-0.03612007497746528</v>
      </c>
      <c r="Q23" s="2">
        <f>+C23-15018.5</f>
        <v>42115.063</v>
      </c>
    </row>
    <row r="24" spans="1:17" ht="12.75">
      <c r="A24" s="44" t="s">
        <v>49</v>
      </c>
      <c r="B24" s="45" t="s">
        <v>50</v>
      </c>
      <c r="C24" s="46">
        <v>57133.3592</v>
      </c>
      <c r="D24" s="46">
        <v>0.004</v>
      </c>
      <c r="E24">
        <f>+(C24-C$7)/C$8</f>
        <v>13909.413895529953</v>
      </c>
      <c r="F24">
        <f>ROUND(2*E24,0)/2</f>
        <v>13909.5</v>
      </c>
      <c r="G24">
        <f>+C24-(C$7+F24*C$8)</f>
        <v>-0.035654999999678694</v>
      </c>
      <c r="K24">
        <f>+G24</f>
        <v>-0.035654999999678694</v>
      </c>
      <c r="O24">
        <f>+C$11+C$12*$F24</f>
        <v>-0.03618735129167838</v>
      </c>
      <c r="Q24" s="2">
        <f>+C24-15018.5</f>
        <v>42114.8592</v>
      </c>
    </row>
    <row r="25" spans="1:17" ht="12.75">
      <c r="A25" s="47" t="s">
        <v>51</v>
      </c>
      <c r="B25" s="48" t="s">
        <v>50</v>
      </c>
      <c r="C25" s="49">
        <v>57500.36167</v>
      </c>
      <c r="D25" s="49">
        <v>0.0002</v>
      </c>
      <c r="E25">
        <f>+(C25-C$7)/C$8</f>
        <v>14795.70062063802</v>
      </c>
      <c r="F25">
        <f>ROUND(2*E25,0)/2</f>
        <v>14795.5</v>
      </c>
      <c r="G25">
        <f>+C25-(C$7+F25*C$8)</f>
        <v>0.08307499999500578</v>
      </c>
      <c r="K25">
        <f>+G25</f>
        <v>0.08307499999500578</v>
      </c>
      <c r="O25">
        <f>+C$11+C$12*$F25</f>
        <v>0.08302627749403046</v>
      </c>
      <c r="Q25" s="2">
        <f>+C25-15018.5</f>
        <v>42481.86167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2022-11-18T02:13:55Z</dcterms:modified>
  <cp:category/>
  <cp:version/>
  <cp:contentType/>
  <cp:contentStatus/>
</cp:coreProperties>
</file>