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<sst xmlns="http://schemas.openxmlformats.org/spreadsheetml/2006/main" count="51" uniqueCount="49">
  <si>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</si>
  <si>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</si>
  <si>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</si>
  <si>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</si>
  <si>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</si>
  <si>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</si>
  <si>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</si>
  <si>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</si>
  <si>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</si>
  <si>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</si>
  <si>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</si>
  <si>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</si>
  <si>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</si>
  <si>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</si>
  <si>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</si>
  <si>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</si>
  <si>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</si>
  <si>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</si>
  <si>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</si>
  <si>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</si>
  <si>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</si>
  <si>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</si>
  <si>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</si>
  <si>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</si>
  <si>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</si>
  <si>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</si>
  <si>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</si>
  <si>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</si>
  <si>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</si>
  <si>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</si>
  <si>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</si>
  <si>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</si>
  <si>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</si>
  <si>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</si>
  <si>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</si>
  <si>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</si>
  <si>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</si>
  <si>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EW</t>
  </si>
  <si>
    <t>IBVS 5600 Eph.</t>
  </si>
  <si>
    <t>IBVS 5600</t>
  </si>
  <si>
    <t xml:space="preserve">2007OEJV...73....1P </t>
  </si>
  <si>
    <t>OEJV</t>
  </si>
  <si>
    <t>OEJV 73</t>
  </si>
  <si>
    <t>OEJV 48</t>
  </si>
  <si>
    <t>II</t>
  </si>
  <si>
    <t>I</t>
  </si>
  <si>
    <t>OEJV 0155</t>
  </si>
  <si>
    <t>0,0030</t>
  </si>
  <si>
    <t xml:space="preserve">V0553 Hya / GSC 6686-0470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</si>
</sst>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u val="single"/>
      <sz val="10"/>
      <color indexed="12"/>
      <name val="Arial"/>
      <family val="0"/>
    </font>
    <font>
      <sz val="10"/>
      <color indexed="17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0" fontId="12" fillId="0" borderId="0" xfId="54" applyAlignment="1" applyProtection="1">
      <alignment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6686-0470 -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0.002</c:v>
                  </c:pt>
                  <c:pt idx="2">
                    <c:v>0.003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28279106"/>
        <c:axId val="53185363"/>
      </c:scatterChart>
      <c:valAx>
        <c:axId val="28279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5363"/>
        <c:crosses val="autoZero"/>
        <c:crossBetween val="midCat"/>
        <c:dispUnits/>
      </c:valAx>
      <c:valAx>
        <c:axId val="53185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7910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25"/>
          <c:y val="0.93375"/>
          <c:w val="0.66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3380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mbad.u-strasbg.fr/cgi-bin/cdsbib4?2007OEJV...73....1P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9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19.00390625" style="0" customWidth="1"/>
  </cols>
  <sheetData>
    <row r="1" ht="20.25">
      <c r="A1" s="28" t="s">
        <v>48</v>
      </c>
    </row>
    <row r="2" spans="1:4" ht="12.75">
      <c r="A2" t="s">
        <v>23</v>
      </c>
      <c r="B2" t="s">
        <v>37</v>
      </c>
      <c r="C2" s="2"/>
      <c r="D2" s="2"/>
    </row>
    <row r="3" ht="13.5" thickBot="1"/>
    <row r="4" spans="1:4" ht="14.25" thickBot="1" thickTop="1">
      <c r="A4" s="29" t="s">
        <v>38</v>
      </c>
      <c r="C4" s="7">
        <v>52386.64000000013</v>
      </c>
      <c r="D4" s="8">
        <v>0.371497</v>
      </c>
    </row>
    <row r="6" ht="12.75">
      <c r="A6" s="4" t="s">
        <v>0</v>
      </c>
    </row>
    <row r="7" spans="1:3" ht="12.75">
      <c r="A7" t="s">
        <v>1</v>
      </c>
      <c r="C7">
        <f>+C4</f>
        <v>52386.64000000013</v>
      </c>
    </row>
    <row r="8" spans="1:3" ht="12.75">
      <c r="A8" t="s">
        <v>2</v>
      </c>
      <c r="C8">
        <f>+D4</f>
        <v>0.371497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3">
        <f ca="1">INTERCEPT(INDIRECT($G$11):G991,INDIRECT($F$11):F991)</f>
        <v>0.0018560123969288366</v>
      </c>
      <c r="D11" s="2"/>
      <c r="E11" s="11"/>
      <c r="F11" s="24" t="str">
        <f>"F"&amp;E19</f>
        <v>F21</v>
      </c>
      <c r="G11" s="25" t="str">
        <f>"G"&amp;E19</f>
        <v>G21</v>
      </c>
    </row>
    <row r="12" spans="1:5" ht="12.75">
      <c r="A12" s="11" t="s">
        <v>15</v>
      </c>
      <c r="B12" s="11"/>
      <c r="C12" s="23">
        <f ca="1">SLOPE(INDIRECT($G$11):G991,INDIRECT($F$11):F991)</f>
        <v>-2.7288179716733575E-07</v>
      </c>
      <c r="D12" s="2"/>
      <c r="E12" s="11"/>
    </row>
    <row r="13" spans="1:5" ht="12.75">
      <c r="A13" s="11" t="s">
        <v>18</v>
      </c>
      <c r="B13" s="11"/>
      <c r="C13" s="2" t="s">
        <v>12</v>
      </c>
      <c r="D13" s="2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3" t="s">
        <v>16</v>
      </c>
      <c r="B15" s="11"/>
      <c r="C15" s="14">
        <f>(C7+C11)+(C8+C12)*INT(MAX(F21:F3532))</f>
        <v>56092.3217090166</v>
      </c>
      <c r="D15" s="15" t="s">
        <v>32</v>
      </c>
      <c r="E15" s="16">
        <f ca="1">TODAY()+15018.5-B9/24</f>
        <v>59902.5</v>
      </c>
    </row>
    <row r="16" spans="1:5" ht="12.75">
      <c r="A16" s="17" t="s">
        <v>3</v>
      </c>
      <c r="B16" s="11"/>
      <c r="C16" s="18">
        <f>+C8+C12</f>
        <v>0.37149672711820286</v>
      </c>
      <c r="D16" s="15" t="s">
        <v>33</v>
      </c>
      <c r="E16" s="16">
        <f>ROUND(2*(E15-C15)/C16,0)/2+1</f>
        <v>10257.5</v>
      </c>
    </row>
    <row r="17" spans="1:5" ht="13.5" thickBot="1">
      <c r="A17" s="15" t="s">
        <v>29</v>
      </c>
      <c r="B17" s="11"/>
      <c r="C17" s="11">
        <f>COUNT(C21:C2190)</f>
        <v>4</v>
      </c>
      <c r="D17" s="15" t="s">
        <v>34</v>
      </c>
      <c r="E17" s="19">
        <f>+C15+C16*E16-15018.5-C9/24</f>
        <v>44884.8452207649</v>
      </c>
    </row>
    <row r="18" spans="1:5" ht="14.25" thickBot="1" thickTop="1">
      <c r="A18" s="17" t="s">
        <v>4</v>
      </c>
      <c r="B18" s="11"/>
      <c r="C18" s="20">
        <f>+C15</f>
        <v>56092.3217090166</v>
      </c>
      <c r="D18" s="21">
        <f>+C16</f>
        <v>0.37149672711820286</v>
      </c>
      <c r="E18" s="22" t="s">
        <v>35</v>
      </c>
    </row>
    <row r="19" spans="1:5" ht="13.5" thickTop="1">
      <c r="A19" s="26" t="s">
        <v>36</v>
      </c>
      <c r="E19" s="27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41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s="30" t="s">
        <v>39</v>
      </c>
      <c r="C21" s="9">
        <v>52386.64000000013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0.0018560123969288366</v>
      </c>
      <c r="Q21" s="1">
        <f>+C21-15018.5</f>
        <v>37368.14000000013</v>
      </c>
    </row>
    <row r="22" spans="1:17" ht="12.75">
      <c r="A22" t="s">
        <v>43</v>
      </c>
      <c r="B22" s="2" t="s">
        <v>44</v>
      </c>
      <c r="C22" s="9">
        <v>53929.283</v>
      </c>
      <c r="D22" s="9">
        <v>0.002</v>
      </c>
      <c r="E22">
        <f>+(C22-C$7)/C$8</f>
        <v>4152.504596268268</v>
      </c>
      <c r="F22">
        <f>ROUND(2*E22,0)/2</f>
        <v>4152.5</v>
      </c>
      <c r="G22">
        <f>+C22-(C$7+F22*C$8)</f>
        <v>0.0017074998759198934</v>
      </c>
      <c r="I22">
        <f>+G22</f>
        <v>0.0017074998759198934</v>
      </c>
      <c r="O22">
        <f>+C$11+C$12*$F22</f>
        <v>0.0007228707341914748</v>
      </c>
      <c r="Q22" s="1">
        <f>+C22-15018.5</f>
        <v>38910.783</v>
      </c>
    </row>
    <row r="23" spans="1:18" ht="12.75">
      <c r="A23" t="s">
        <v>42</v>
      </c>
      <c r="B23" s="2" t="s">
        <v>45</v>
      </c>
      <c r="C23" s="9">
        <v>54252.301</v>
      </c>
      <c r="D23" s="9">
        <v>0.003</v>
      </c>
      <c r="E23">
        <f>+(C23-C$7)/C$8</f>
        <v>5022.008253094558</v>
      </c>
      <c r="F23">
        <f>ROUND(2*E23,0)/2</f>
        <v>5022</v>
      </c>
      <c r="G23">
        <f>+C23-(C$7+F23*C$8)</f>
        <v>0.0030659998665214516</v>
      </c>
      <c r="I23">
        <f>+G23</f>
        <v>0.0030659998665214516</v>
      </c>
      <c r="O23">
        <f>+C$11+C$12*$F23</f>
        <v>0.00048560001155447644</v>
      </c>
      <c r="Q23" s="1">
        <f>+C23-15018.5</f>
        <v>39233.801</v>
      </c>
      <c r="R23" s="31" t="s">
        <v>40</v>
      </c>
    </row>
    <row r="24" spans="1:17" ht="12.75">
      <c r="A24" s="32" t="s">
        <v>46</v>
      </c>
      <c r="B24" s="33" t="s">
        <v>45</v>
      </c>
      <c r="C24" s="34">
        <v>56092.32</v>
      </c>
      <c r="D24" s="32" t="s">
        <v>47</v>
      </c>
      <c r="E24">
        <f>+(C24-C$7)/C$8</f>
        <v>9974.99306858432</v>
      </c>
      <c r="F24">
        <f>ROUND(2*E24,0)/2</f>
        <v>9975</v>
      </c>
      <c r="G24">
        <f>+C24-(C$7+F24*C$8)</f>
        <v>-0.0025750001295818947</v>
      </c>
      <c r="I24">
        <f>+G24</f>
        <v>-0.0025750001295818947</v>
      </c>
      <c r="O24">
        <f>+C$11+C$12*$F24</f>
        <v>-0.0008659835298153375</v>
      </c>
      <c r="Q24" s="1">
        <f>+C24-15018.5</f>
        <v>41073.82</v>
      </c>
    </row>
    <row r="25" spans="3:17" ht="12.75">
      <c r="C25" s="9"/>
      <c r="D25" s="9"/>
      <c r="Q25" s="1"/>
    </row>
    <row r="26" spans="3:17" ht="12.75">
      <c r="C26" s="9"/>
      <c r="D26" s="9"/>
      <c r="Q26" s="1"/>
    </row>
    <row r="27" spans="3:17" ht="12.75">
      <c r="C27" s="9"/>
      <c r="D27" s="9"/>
      <c r="Q27" s="1"/>
    </row>
    <row r="28" spans="3:17" ht="12.75">
      <c r="C28" s="9"/>
      <c r="D28" s="9"/>
      <c r="Q28" s="1"/>
    </row>
    <row r="29" spans="3:17" ht="12.75">
      <c r="C29" s="9"/>
      <c r="D29" s="9"/>
      <c r="Q29" s="1"/>
    </row>
    <row r="30" spans="3:17" ht="12.75">
      <c r="C30" s="9"/>
      <c r="D30" s="9"/>
      <c r="Q30" s="1"/>
    </row>
    <row r="31" spans="3:17" ht="12.75">
      <c r="C31" s="9"/>
      <c r="D31" s="9"/>
      <c r="Q31" s="1"/>
    </row>
    <row r="32" spans="3:17" ht="12.75">
      <c r="C32" s="9"/>
      <c r="D32" s="9"/>
      <c r="Q32" s="1"/>
    </row>
    <row r="33" spans="3:4" ht="12.75">
      <c r="C33" s="9"/>
      <c r="D33" s="9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</sheetData>
  <sheetProtection/>
  <hyperlinks>
    <hyperlink ref="R23" r:id="rId1" display="http://simbad.u-strasbg.fr/cgi-bin/cdsbib4?2007OEJV...73....1P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