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<sst xmlns="http://schemas.openxmlformats.org/spreadsheetml/2006/main" count="60" uniqueCount="51">
  <si>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</si>
  <si>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</si>
  <si>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</si>
  <si>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</si>
  <si>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</si>
  <si>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</si>
  <si>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</si>
  <si>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</si>
  <si>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</si>
  <si>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</si>
  <si>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</si>
  <si>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</si>
  <si>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</si>
  <si>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</si>
  <si>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</si>
  <si>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</si>
  <si>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</si>
  <si>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</si>
  <si>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</si>
  <si>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</si>
  <si>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</si>
  <si>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</si>
  <si>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</si>
  <si>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</si>
  <si>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</si>
  <si>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</si>
  <si>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</si>
  <si>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</si>
  <si>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</si>
  <si>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</si>
  <si>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</si>
  <si>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</si>
  <si>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</si>
  <si>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</si>
  <si>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</si>
  <si>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</si>
  <si>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</si>
  <si>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</si>
  <si>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</si>
  <si>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IBVS 6029</t>
  </si>
  <si>
    <t>II</t>
  </si>
  <si>
    <t>AF LMi / GSC 2512-0059</t>
  </si>
  <si>
    <t>EW</t>
  </si>
  <si>
    <t>IBVS 6048</t>
  </si>
  <si>
    <t>I</t>
  </si>
  <si>
    <t>IBVS 6149</t>
  </si>
  <si>
    <t>OEJV 0179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</si>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</sst>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14" fillId="0" borderId="0">
      <alignment/>
      <protection/>
    </xf>
    <xf numFmtId="0" fontId="14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3" fillId="0" borderId="0" xfId="59" applyFont="1">
      <alignment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 LMi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0.0006</c:v>
                  </c:pt>
                  <c:pt idx="1">
                    <c:v>0.0085</c:v>
                  </c:pt>
                  <c:pt idx="2">
                    <c:v>0.0006</c:v>
                  </c:pt>
                  <c:pt idx="3">
                    <c:v>0.0073</c:v>
                  </c:pt>
                  <c:pt idx="4">
                    <c:v>0.0025</c:v>
                  </c:pt>
                  <c:pt idx="5">
                    <c:v>0.0001</c:v>
                  </c:pt>
                  <c:pt idx="6">
                    <c:v>0.0003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A!$U$21:$U$998</c:f>
              <c:numCache/>
            </c:numRef>
          </c:yVal>
          <c:smooth val="0"/>
        </c:ser>
        <c:axId val="60138394"/>
        <c:axId val="4374635"/>
      </c:scatterChart>
      <c:valAx>
        <c:axId val="6013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635"/>
        <c:crosses val="autoZero"/>
        <c:crossBetween val="midCat"/>
        <c:dispUnits/>
      </c:valAx>
      <c:valAx>
        <c:axId val="437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83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577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39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41</v>
      </c>
    </row>
    <row r="2" spans="1:4" ht="12.75">
      <c r="A2" t="s">
        <v>23</v>
      </c>
      <c r="B2" t="s">
        <v>42</v>
      </c>
      <c r="C2" s="3"/>
      <c r="D2" s="3"/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4" ht="13.5" thickTop="1">
      <c r="A5" s="9" t="s">
        <v>28</v>
      </c>
      <c r="B5" s="10"/>
      <c r="C5" s="11">
        <v>-9.5</v>
      </c>
      <c r="D5" s="10" t="s">
        <v>29</v>
      </c>
    </row>
    <row r="6" ht="12.75">
      <c r="A6" s="5" t="s">
        <v>1</v>
      </c>
    </row>
    <row r="7" spans="1:4" ht="12.75">
      <c r="A7" t="s">
        <v>2</v>
      </c>
      <c r="C7" s="30">
        <f>D7/C8/2</f>
        <v>68813.16699458928</v>
      </c>
      <c r="D7" s="29">
        <v>55958.8674</v>
      </c>
    </row>
    <row r="8" spans="1:4" ht="12.75">
      <c r="A8" t="s">
        <v>3</v>
      </c>
      <c r="C8" s="8">
        <v>0.4066</v>
      </c>
      <c r="D8" s="8" t="s">
        <v>38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INTERCEPT(INDIRECT($D$9):G991,INDIRECT($C$9):F991)</f>
        <v>-0.046748343425370015</v>
      </c>
      <c r="D11" s="3"/>
      <c r="E11" s="10"/>
    </row>
    <row r="12" spans="1:5" ht="12.75">
      <c r="A12" s="10" t="s">
        <v>16</v>
      </c>
      <c r="B12" s="10"/>
      <c r="C12" s="21">
        <f ca="1">SLOPE(INDIRECT($D$9):G991,INDIRECT($C$9):F991)</f>
        <v>-1.015411743264658E-07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(C7+C11)+(C8+C12)*INT(MAX(F21:F3532))</f>
        <v>56746.45505968329</v>
      </c>
      <c r="E15" s="14" t="s">
        <v>34</v>
      </c>
      <c r="F15" s="11">
        <v>1</v>
      </c>
    </row>
    <row r="16" spans="1:6" ht="12.75">
      <c r="A16" s="16" t="s">
        <v>4</v>
      </c>
      <c r="B16" s="10"/>
      <c r="C16" s="17">
        <f>+C8+C12</f>
        <v>0.4065998984588257</v>
      </c>
      <c r="E16" s="14" t="s">
        <v>30</v>
      </c>
      <c r="F16" s="15">
        <f ca="1">NOW()+15018.5+$C$5/24</f>
        <v>59903.61834675926</v>
      </c>
    </row>
    <row r="17" spans="1:6" ht="13.5" thickBot="1">
      <c r="A17" s="14" t="s">
        <v>27</v>
      </c>
      <c r="B17" s="10"/>
      <c r="C17" s="10">
        <f>COUNT(C21:C2190)</f>
        <v>7</v>
      </c>
      <c r="E17" s="14" t="s">
        <v>35</v>
      </c>
      <c r="F17" s="15">
        <f>ROUND(2*(F16-$C$7)/$C$8,0)/2+F15</f>
        <v>-21911.5</v>
      </c>
    </row>
    <row r="18" spans="1:6" ht="14.25" thickBot="1" thickTop="1">
      <c r="A18" s="16" t="s">
        <v>5</v>
      </c>
      <c r="B18" s="10"/>
      <c r="C18" s="19">
        <f>+C15</f>
        <v>56746.45505968329</v>
      </c>
      <c r="D18" s="20">
        <f>+C16</f>
        <v>0.4065998984588257</v>
      </c>
      <c r="E18" s="14" t="s">
        <v>36</v>
      </c>
      <c r="F18" s="23">
        <f>ROUND(2*(F16-$C$15)/$C$16,0)/2+F15</f>
        <v>7766</v>
      </c>
    </row>
    <row r="19" spans="5:6" ht="13.5" thickTop="1">
      <c r="E19" s="14" t="s">
        <v>31</v>
      </c>
      <c r="F19" s="18">
        <f>+$C$15+$C$16*F18-15018.5-$C$5/24</f>
        <v>44886.00570444787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47</v>
      </c>
      <c r="I20" s="7" t="s">
        <v>48</v>
      </c>
      <c r="J20" s="7" t="s">
        <v>49</v>
      </c>
      <c r="K20" s="7" t="s">
        <v>50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s="31" t="s">
        <v>39</v>
      </c>
      <c r="B21" s="32" t="s">
        <v>40</v>
      </c>
      <c r="C21" s="31">
        <v>55958.8674</v>
      </c>
      <c r="D21" s="31">
        <v>0.0006</v>
      </c>
      <c r="E21">
        <f aca="true" t="shared" si="0" ref="E21:E27">+(C21-C$7)/C$8</f>
        <v>-31614.116071296794</v>
      </c>
      <c r="F21">
        <f aca="true" t="shared" si="1" ref="F21:F27">ROUND(2*E21,0)/2</f>
        <v>-31614</v>
      </c>
      <c r="G21">
        <f aca="true" t="shared" si="2" ref="G21:G27">+C21-(C$7+F21*C$8)</f>
        <v>-0.047194589278660715</v>
      </c>
      <c r="K21">
        <f>+G21</f>
        <v>-0.047194589278660715</v>
      </c>
      <c r="O21">
        <f aca="true" t="shared" si="3" ref="O21:O27">+C$11+C$12*$F21</f>
        <v>-0.04353822074021312</v>
      </c>
      <c r="Q21" s="2">
        <f aca="true" t="shared" si="4" ref="Q21:Q27">+C21-15018.5</f>
        <v>40940.3674</v>
      </c>
    </row>
    <row r="22" spans="1:17" ht="12.75">
      <c r="A22" s="33" t="s">
        <v>43</v>
      </c>
      <c r="B22" s="34" t="s">
        <v>44</v>
      </c>
      <c r="C22" s="35">
        <v>55996.4842</v>
      </c>
      <c r="D22" s="35">
        <v>0.0085</v>
      </c>
      <c r="E22">
        <f t="shared" si="0"/>
        <v>-31521.600576953468</v>
      </c>
      <c r="F22">
        <f t="shared" si="1"/>
        <v>-31521.5</v>
      </c>
      <c r="G22">
        <f t="shared" si="2"/>
        <v>-0.040894589277741034</v>
      </c>
      <c r="J22">
        <f>+G22</f>
        <v>-0.040894589277741034</v>
      </c>
      <c r="O22">
        <f t="shared" si="3"/>
        <v>-0.04354761329883832</v>
      </c>
      <c r="Q22" s="2">
        <f t="shared" si="4"/>
        <v>40977.9842</v>
      </c>
    </row>
    <row r="23" spans="1:17" ht="12.75">
      <c r="A23" s="35" t="s">
        <v>39</v>
      </c>
      <c r="B23" s="34" t="s">
        <v>40</v>
      </c>
      <c r="C23" s="35">
        <v>56011.7308</v>
      </c>
      <c r="D23" s="35">
        <v>0.0006</v>
      </c>
      <c r="E23">
        <f t="shared" si="0"/>
        <v>-31484.10279043109</v>
      </c>
      <c r="F23">
        <f t="shared" si="1"/>
        <v>-31484</v>
      </c>
      <c r="G23">
        <f t="shared" si="2"/>
        <v>-0.041794589276832994</v>
      </c>
      <c r="K23">
        <f>+G23</f>
        <v>-0.041794589276832994</v>
      </c>
      <c r="O23">
        <f t="shared" si="3"/>
        <v>-0.04355142109287557</v>
      </c>
      <c r="Q23" s="2">
        <f t="shared" si="4"/>
        <v>40993.2308</v>
      </c>
    </row>
    <row r="24" spans="1:17" ht="12.75">
      <c r="A24" s="33" t="s">
        <v>43</v>
      </c>
      <c r="B24" s="34" t="s">
        <v>40</v>
      </c>
      <c r="C24" s="35">
        <v>56014.5747</v>
      </c>
      <c r="D24" s="35">
        <v>0.0073</v>
      </c>
      <c r="E24">
        <f t="shared" si="0"/>
        <v>-31477.108447096118</v>
      </c>
      <c r="F24">
        <f t="shared" si="1"/>
        <v>-31477</v>
      </c>
      <c r="G24">
        <f t="shared" si="2"/>
        <v>-0.04409458927693777</v>
      </c>
      <c r="J24">
        <f>+G24</f>
        <v>-0.04409458927693777</v>
      </c>
      <c r="O24">
        <f t="shared" si="3"/>
        <v>-0.04355213188109585</v>
      </c>
      <c r="Q24" s="2">
        <f t="shared" si="4"/>
        <v>40996.0747</v>
      </c>
    </row>
    <row r="25" spans="1:17" ht="12.75">
      <c r="A25" s="36" t="s">
        <v>45</v>
      </c>
      <c r="B25" s="37" t="s">
        <v>44</v>
      </c>
      <c r="C25" s="36">
        <v>56744.6271</v>
      </c>
      <c r="D25" s="36">
        <v>0.0025</v>
      </c>
      <c r="E25">
        <f t="shared" si="0"/>
        <v>-29681.603282315005</v>
      </c>
      <c r="F25">
        <f t="shared" si="1"/>
        <v>-29681.5</v>
      </c>
      <c r="G25">
        <f t="shared" si="2"/>
        <v>-0.04199458927905653</v>
      </c>
      <c r="J25">
        <f>+G25</f>
        <v>-0.04199458927905653</v>
      </c>
      <c r="O25">
        <f t="shared" si="3"/>
        <v>-0.04373444905959902</v>
      </c>
      <c r="Q25" s="2">
        <f t="shared" si="4"/>
        <v>41726.1271</v>
      </c>
    </row>
    <row r="26" spans="1:17" ht="12.75">
      <c r="A26" s="39" t="s">
        <v>46</v>
      </c>
      <c r="B26" s="40" t="s">
        <v>40</v>
      </c>
      <c r="C26" s="41">
        <v>56740.35492</v>
      </c>
      <c r="D26" s="41">
        <v>0.0001</v>
      </c>
      <c r="E26">
        <f t="shared" si="0"/>
        <v>-29692.110365443386</v>
      </c>
      <c r="F26">
        <f t="shared" si="1"/>
        <v>-29692</v>
      </c>
      <c r="G26">
        <f t="shared" si="2"/>
        <v>-0.04487458927906118</v>
      </c>
      <c r="K26">
        <f>+G26</f>
        <v>-0.04487458927906118</v>
      </c>
      <c r="O26">
        <f t="shared" si="3"/>
        <v>-0.04373338287726859</v>
      </c>
      <c r="Q26" s="2">
        <f t="shared" si="4"/>
        <v>41721.85492</v>
      </c>
    </row>
    <row r="27" spans="1:17" ht="12.75">
      <c r="A27" s="39" t="s">
        <v>46</v>
      </c>
      <c r="B27" s="40" t="s">
        <v>40</v>
      </c>
      <c r="C27" s="41">
        <v>56746.45425</v>
      </c>
      <c r="D27" s="41">
        <v>0.0003</v>
      </c>
      <c r="E27">
        <f t="shared" si="0"/>
        <v>-29677.109553834915</v>
      </c>
      <c r="F27">
        <f t="shared" si="1"/>
        <v>-29677</v>
      </c>
      <c r="G27">
        <f t="shared" si="2"/>
        <v>-0.04454458927648375</v>
      </c>
      <c r="K27">
        <f>+G27</f>
        <v>-0.04454458927648375</v>
      </c>
      <c r="O27">
        <f t="shared" si="3"/>
        <v>-0.043734905994883486</v>
      </c>
      <c r="Q27" s="2">
        <f t="shared" si="4"/>
        <v>41727.95425</v>
      </c>
    </row>
    <row r="28" spans="1:17" ht="12.75">
      <c r="A28" s="38"/>
      <c r="B28" s="38"/>
      <c r="C28" s="35"/>
      <c r="D28" s="35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2022-11-20T01:50:25Z</dcterms:modified>
  <cp:category/>
  <cp:version/>
  <cp:contentType/>
  <cp:contentStatus/>
</cp:coreProperties>
</file>