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32760" windowWidth="8280" windowHeight="1336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<sst xmlns="http://schemas.openxmlformats.org/spreadsheetml/2006/main" count="88" uniqueCount="75">
  <si>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</si>
  <si>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</si>
  <si>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</si>
  <si>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</si>
  <si>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</si>
  <si>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</si>
  <si>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</si>
  <si>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</si>
  <si>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</si>
  <si>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</si>
  <si>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</si>
  <si>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</si>
  <si>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</si>
  <si>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</si>
  <si>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</si>
  <si>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</si>
  <si>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</si>
  <si>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</si>
  <si>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</si>
  <si>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</si>
  <si>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</si>
  <si>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</si>
  <si>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</si>
  <si>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</si>
  <si>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</si>
  <si>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</si>
  <si>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</si>
  <si>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</si>
  <si>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</si>
  <si>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S6</t>
  </si>
  <si>
    <t>Misc</t>
  </si>
  <si>
    <t>IBVS</t>
  </si>
  <si>
    <t>EA/SD</t>
  </si>
  <si>
    <t>IBVS 5583</t>
  </si>
  <si>
    <t>I</t>
  </si>
  <si>
    <t># of data points:</t>
  </si>
  <si>
    <t>IBVS 5984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</si>
  <si>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</si>
  <si>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</si>
  <si>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</si>
  <si>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</si>
  <si>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</si>
  <si>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</si>
  <si>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</si>
  <si>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</si>
  <si>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</si>
  <si>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</si>
  <si>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</si>
  <si>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</si>
  <si>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</si>
  <si>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</si>
  <si>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</si>
  <si>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</si>
  <si>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</si>
  <si>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</si>
  <si>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</si>
  <si>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2452507.4537 </t>
  </si>
  <si>
    <t> 20.08.2002 22:53 </t>
  </si>
  <si>
    <t> 0.0519 </t>
  </si>
  <si>
    <t>C </t>
  </si>
  <si>
    <t>R</t>
  </si>
  <si>
    <t> M.Zejda </t>
  </si>
  <si>
    <t>IBVS 5583 </t>
  </si>
  <si>
    <t>2454663.5205 </t>
  </si>
  <si>
    <t> 16.07.2008 00:29 </t>
  </si>
  <si>
    <t> 0.0077 </t>
  </si>
  <si>
    <t>-I</t>
  </si>
  <si>
    <t> F.Agerer </t>
  </si>
  <si>
    <t>BAVM 203 </t>
  </si>
  <si>
    <t>2455388.4843 </t>
  </si>
  <si>
    <t> 10.07.2010 23:37 </t>
  </si>
  <si>
    <t>5469</t>
  </si>
  <si>
    <t> -0.0091 </t>
  </si>
  <si>
    <t>BAVM 215 </t>
  </si>
  <si>
    <t>CF Lac / GSC na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</si>
</sst>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22" fontId="8" fillId="0" borderId="0" xfId="0" applyNumberFormat="1" applyFont="1" applyAlignment="1">
      <alignment vertical="top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CF Lac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"/>
          <c:w val="0.906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0.006</c:v>
                  </c:pt>
                  <c:pt idx="2">
                    <c:v>0</c:v>
                  </c:pt>
                  <c:pt idx="3">
                    <c:v>0.0035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0.006</c:v>
                  </c:pt>
                  <c:pt idx="2">
                    <c:v>0</c:v>
                  </c:pt>
                  <c:pt idx="3">
                    <c:v>0.0035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0.006</c:v>
                  </c:pt>
                  <c:pt idx="2">
                    <c:v>0</c:v>
                  </c:pt>
                  <c:pt idx="3">
                    <c:v>0.0035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0.006</c:v>
                  </c:pt>
                  <c:pt idx="2">
                    <c:v>0</c:v>
                  </c:pt>
                  <c:pt idx="3">
                    <c:v>0.0035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0.006</c:v>
                  </c:pt>
                  <c:pt idx="2">
                    <c:v>0</c:v>
                  </c:pt>
                  <c:pt idx="3">
                    <c:v>0.0035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0.006</c:v>
                  </c:pt>
                  <c:pt idx="2">
                    <c:v>0</c:v>
                  </c:pt>
                  <c:pt idx="3">
                    <c:v>0.0035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0.006</c:v>
                  </c:pt>
                  <c:pt idx="2">
                    <c:v>0</c:v>
                  </c:pt>
                  <c:pt idx="3">
                    <c:v>0.0035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0.006</c:v>
                  </c:pt>
                  <c:pt idx="2">
                    <c:v>0</c:v>
                  </c:pt>
                  <c:pt idx="3">
                    <c:v>0.0035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0.006</c:v>
                  </c:pt>
                  <c:pt idx="2">
                    <c:v>0</c:v>
                  </c:pt>
                  <c:pt idx="3">
                    <c:v>0.0035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0.006</c:v>
                  </c:pt>
                  <c:pt idx="2">
                    <c:v>0</c:v>
                  </c:pt>
                  <c:pt idx="3">
                    <c:v>0.0035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0.006</c:v>
                  </c:pt>
                  <c:pt idx="2">
                    <c:v>0</c:v>
                  </c:pt>
                  <c:pt idx="3">
                    <c:v>0.0035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0.006</c:v>
                  </c:pt>
                  <c:pt idx="2">
                    <c:v>0</c:v>
                  </c:pt>
                  <c:pt idx="3">
                    <c:v>0.0035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7648267"/>
        <c:axId val="3290084"/>
      </c:scatterChart>
      <c:valAx>
        <c:axId val="37648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0084"/>
        <c:crosses val="autoZero"/>
        <c:crossBetween val="midCat"/>
        <c:dispUnits/>
      </c:valAx>
      <c:valAx>
        <c:axId val="3290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826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55"/>
          <c:y val="0.9305"/>
          <c:w val="0.734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18</xdr:col>
      <xdr:colOff>123825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5534025" y="0"/>
        <a:ext cx="5895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583" TargetMode="External" /><Relationship Id="rId2" Type="http://schemas.openxmlformats.org/officeDocument/2006/relationships/hyperlink" Target="http://www.bav-astro.de/sfs/BAVM_link.php?BAVMnr=203" TargetMode="External" /><Relationship Id="rId3" Type="http://schemas.openxmlformats.org/officeDocument/2006/relationships/hyperlink" Target="http://www.bav-astro.de/sfs/BAVM_link.php?BAVMnr=21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5.57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74</v>
      </c>
    </row>
    <row r="2" spans="1:2" ht="12.75">
      <c r="A2" t="s">
        <v>26</v>
      </c>
      <c r="B2" t="s">
        <v>32</v>
      </c>
    </row>
    <row r="3" ht="13.5" thickBot="1"/>
    <row r="4" spans="1:4" ht="14.25" thickBot="1" thickTop="1">
      <c r="A4" s="8" t="s">
        <v>0</v>
      </c>
      <c r="C4" s="3">
        <v>29642.268</v>
      </c>
      <c r="D4" s="4">
        <v>4.707666</v>
      </c>
    </row>
    <row r="5" spans="1:4" ht="13.5" thickTop="1">
      <c r="A5" s="20" t="s">
        <v>37</v>
      </c>
      <c r="B5" s="21"/>
      <c r="C5" s="22">
        <v>-9.5</v>
      </c>
      <c r="D5" s="21" t="s">
        <v>38</v>
      </c>
    </row>
    <row r="6" ht="12.75">
      <c r="A6" s="8" t="s">
        <v>1</v>
      </c>
    </row>
    <row r="7" spans="1:3" ht="12.75">
      <c r="A7" t="s">
        <v>2</v>
      </c>
      <c r="C7">
        <f>+C4</f>
        <v>29642.268</v>
      </c>
    </row>
    <row r="8" spans="1:3" ht="12.75">
      <c r="A8" t="s">
        <v>3</v>
      </c>
      <c r="C8">
        <f>+D4</f>
        <v>4.707666</v>
      </c>
    </row>
    <row r="9" spans="1:5" ht="12.75">
      <c r="A9" s="23" t="s">
        <v>39</v>
      </c>
      <c r="C9" s="24">
        <v>22</v>
      </c>
      <c r="D9" s="25" t="str">
        <f>"F"&amp;C9</f>
        <v>F22</v>
      </c>
      <c r="E9" s="26" t="str">
        <f>"G"&amp;C9</f>
        <v>G22</v>
      </c>
    </row>
    <row r="10" spans="3:4" ht="13.5" thickBot="1">
      <c r="C10" s="7" t="s">
        <v>21</v>
      </c>
      <c r="D10" s="7" t="s">
        <v>22</v>
      </c>
    </row>
    <row r="11" spans="1:4" ht="12.75">
      <c r="A11" t="s">
        <v>16</v>
      </c>
      <c r="C11" s="27">
        <f ca="1">INTERCEPT(INDIRECT($E$9):G963,INDIRECT($D$9):F963)</f>
        <v>0.5327673519860652</v>
      </c>
      <c r="D11" s="6"/>
    </row>
    <row r="12" spans="1:4" ht="12.75">
      <c r="A12" t="s">
        <v>17</v>
      </c>
      <c r="C12" s="27">
        <f ca="1">SLOPE(INDIRECT($E$9):G963,INDIRECT($D$9):F963)</f>
        <v>-9.895198874436708E-05</v>
      </c>
      <c r="D12" s="6"/>
    </row>
    <row r="13" spans="1:4" ht="12.75">
      <c r="A13" t="s">
        <v>20</v>
      </c>
      <c r="C13" s="6" t="s">
        <v>14</v>
      </c>
      <c r="D13" s="6"/>
    </row>
    <row r="14" ht="12.75">
      <c r="A14" t="s">
        <v>25</v>
      </c>
    </row>
    <row r="15" spans="1:6" ht="12.75">
      <c r="A15" s="5" t="s">
        <v>18</v>
      </c>
      <c r="C15" s="15">
        <f>(C7+C11)+(C8+C12)*INT(MAX(F21:F3533))</f>
        <v>55388.484952925544</v>
      </c>
      <c r="E15" s="28" t="s">
        <v>40</v>
      </c>
      <c r="F15" s="22">
        <v>1</v>
      </c>
    </row>
    <row r="16" spans="1:6" ht="12.75">
      <c r="A16" s="8" t="s">
        <v>4</v>
      </c>
      <c r="C16" s="16">
        <f>+C8+C12</f>
        <v>4.7075670480112555</v>
      </c>
      <c r="E16" s="28" t="s">
        <v>41</v>
      </c>
      <c r="F16" s="29">
        <f ca="1">NOW()+15018.5+$C$5/24</f>
        <v>59902.63195914352</v>
      </c>
    </row>
    <row r="17" spans="1:6" ht="13.5" thickBot="1">
      <c r="A17" s="17" t="s">
        <v>35</v>
      </c>
      <c r="C17">
        <f>COUNT(C21:C2191)</f>
        <v>4</v>
      </c>
      <c r="E17" s="28" t="s">
        <v>42</v>
      </c>
      <c r="F17" s="29">
        <f>ROUND(2*(F16-$C$7)/$C$8,0)/2+F15</f>
        <v>6429</v>
      </c>
    </row>
    <row r="18" spans="1:6" ht="12.75">
      <c r="A18" s="8" t="s">
        <v>5</v>
      </c>
      <c r="C18" s="3">
        <f>+C15</f>
        <v>55388.484952925544</v>
      </c>
      <c r="D18" s="4">
        <f>+C16</f>
        <v>4.7075670480112555</v>
      </c>
      <c r="E18" s="28" t="s">
        <v>43</v>
      </c>
      <c r="F18" s="26">
        <f>ROUND(2*(F16-$C$15)/$C$16,0)/2+F15</f>
        <v>960</v>
      </c>
    </row>
    <row r="19" spans="5:6" ht="13.5" thickTop="1">
      <c r="E19" s="28" t="s">
        <v>44</v>
      </c>
      <c r="F19" s="30">
        <f>+$C$15+$C$16*F18-15018.5-$C$5/24</f>
        <v>44889.64515234969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31</v>
      </c>
      <c r="J20" s="10" t="s">
        <v>19</v>
      </c>
      <c r="K20" s="10" t="s">
        <v>27</v>
      </c>
      <c r="L20" s="10" t="s">
        <v>28</v>
      </c>
      <c r="M20" s="10" t="s">
        <v>29</v>
      </c>
      <c r="N20" s="10" t="s">
        <v>30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12</v>
      </c>
      <c r="C21">
        <f>+C4</f>
        <v>29642.268</v>
      </c>
      <c r="D21" s="6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0.5327673519860652</v>
      </c>
      <c r="Q21" s="2">
        <f>+C21-15018.5</f>
        <v>14623.768</v>
      </c>
    </row>
    <row r="22" spans="1:17" ht="12.75">
      <c r="A22" s="14" t="s">
        <v>33</v>
      </c>
      <c r="B22" s="11" t="s">
        <v>34</v>
      </c>
      <c r="C22" s="12">
        <v>52507.4537</v>
      </c>
      <c r="D22" s="13">
        <v>0.006</v>
      </c>
      <c r="E22">
        <f>+(C22-C$7)/C$8</f>
        <v>4857.011032643352</v>
      </c>
      <c r="F22">
        <f>ROUND(2*E22,0)/2</f>
        <v>4857</v>
      </c>
      <c r="G22">
        <f>+C22-(C$7+F22*C$8)</f>
        <v>0.05193800000415649</v>
      </c>
      <c r="I22">
        <f>+G22</f>
        <v>0.05193800000415649</v>
      </c>
      <c r="O22">
        <f>+C$11+C$12*$F22</f>
        <v>0.05215754265467426</v>
      </c>
      <c r="Q22" s="2">
        <f>+C22-15018.5</f>
        <v>37488.9537</v>
      </c>
    </row>
    <row r="23" spans="1:17" ht="12.75">
      <c r="A23" s="45" t="s">
        <v>68</v>
      </c>
      <c r="B23" s="46" t="s">
        <v>34</v>
      </c>
      <c r="C23" s="45">
        <v>54663.5205</v>
      </c>
      <c r="D23" s="46" t="s">
        <v>55</v>
      </c>
      <c r="E23">
        <f>+(C23-C$7)/C$8</f>
        <v>5315.001637754251</v>
      </c>
      <c r="F23">
        <f>ROUND(2*E23,0)/2</f>
        <v>5315</v>
      </c>
      <c r="G23">
        <f>+C23-(C$7+F23*C$8)</f>
        <v>0.007710000005317852</v>
      </c>
      <c r="J23">
        <f>+G23</f>
        <v>0.007710000005317852</v>
      </c>
      <c r="O23">
        <f>+C$11+C$12*$F23</f>
        <v>0.006837531809754105</v>
      </c>
      <c r="Q23" s="2">
        <f>+C23-15018.5</f>
        <v>39645.0205</v>
      </c>
    </row>
    <row r="24" spans="1:17" ht="12.75">
      <c r="A24" s="18" t="s">
        <v>36</v>
      </c>
      <c r="B24" s="18"/>
      <c r="C24" s="19">
        <v>55388.4843</v>
      </c>
      <c r="D24" s="19">
        <v>0.0035</v>
      </c>
      <c r="E24">
        <f>+(C24-C$7)/C$8</f>
        <v>5468.998076753958</v>
      </c>
      <c r="F24">
        <f>ROUND(2*E24,0)/2</f>
        <v>5469</v>
      </c>
      <c r="G24">
        <f>+C24-(C$7+F24*C$8)</f>
        <v>-0.009054000001924578</v>
      </c>
      <c r="I24">
        <f>+G24</f>
        <v>-0.009054000001924578</v>
      </c>
      <c r="O24">
        <f>+C$11+C$12*$F24</f>
        <v>-0.008401074456878432</v>
      </c>
      <c r="Q24" s="2">
        <f>+C24-15018.5</f>
        <v>40369.9843</v>
      </c>
    </row>
    <row r="25" spans="4:17" ht="12.75">
      <c r="D25" s="6"/>
      <c r="Q25" s="2"/>
    </row>
    <row r="26" spans="4:17" ht="12.75">
      <c r="D26" s="6"/>
      <c r="Q26" s="2"/>
    </row>
    <row r="27" spans="4:17" ht="12.75">
      <c r="D27" s="6"/>
      <c r="Q27" s="2"/>
    </row>
    <row r="28" spans="4:17" ht="12.75">
      <c r="D28" s="6"/>
      <c r="Q28" s="2"/>
    </row>
    <row r="29" spans="4:17" ht="12.75">
      <c r="D29" s="6"/>
      <c r="Q29" s="2"/>
    </row>
    <row r="30" spans="4:17" ht="12.75">
      <c r="D30" s="6"/>
      <c r="Q30" s="2"/>
    </row>
    <row r="31" spans="4:17" ht="12.75">
      <c r="D31" s="6"/>
      <c r="Q31" s="2"/>
    </row>
    <row r="32" spans="4:17" ht="12.75">
      <c r="D32" s="6"/>
      <c r="Q32" s="2"/>
    </row>
    <row r="33" spans="4:17" ht="12.75">
      <c r="D33" s="6"/>
      <c r="Q33" s="2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3"/>
  <sheetViews>
    <sheetView zoomScalePageLayoutView="0" workbookViewId="0" topLeftCell="A1">
      <selection activeCell="A13" sqref="A13:D13"/>
    </sheetView>
  </sheetViews>
  <sheetFormatPr defaultColWidth="9.140625" defaultRowHeight="12.75"/>
  <cols>
    <col min="1" max="1" width="19.7109375" style="32" customWidth="1"/>
    <col min="2" max="2" width="4.421875" style="21" customWidth="1"/>
    <col min="3" max="3" width="12.7109375" style="32" customWidth="1"/>
    <col min="4" max="4" width="5.421875" style="21" customWidth="1"/>
    <col min="5" max="5" width="14.8515625" style="21" customWidth="1"/>
    <col min="6" max="6" width="9.140625" style="21" customWidth="1"/>
    <col min="7" max="7" width="12.00390625" style="21" customWidth="1"/>
    <col min="8" max="8" width="14.140625" style="32" customWidth="1"/>
    <col min="9" max="9" width="22.57421875" style="21" customWidth="1"/>
    <col min="10" max="10" width="25.140625" style="21" customWidth="1"/>
    <col min="11" max="11" width="15.7109375" style="21" customWidth="1"/>
    <col min="12" max="12" width="14.140625" style="21" customWidth="1"/>
    <col min="13" max="13" width="9.57421875" style="21" customWidth="1"/>
    <col min="14" max="14" width="14.140625" style="21" customWidth="1"/>
    <col min="15" max="15" width="23.421875" style="21" customWidth="1"/>
    <col min="16" max="16" width="16.57421875" style="21" customWidth="1"/>
    <col min="17" max="17" width="41.00390625" style="21" customWidth="1"/>
    <col min="18" max="16384" width="9.140625" style="21" customWidth="1"/>
  </cols>
  <sheetData>
    <row r="1" spans="1:10" ht="15.75">
      <c r="A1" s="31" t="s">
        <v>45</v>
      </c>
      <c r="I1" s="33" t="s">
        <v>46</v>
      </c>
      <c r="J1" s="34" t="s">
        <v>47</v>
      </c>
    </row>
    <row r="2" spans="9:10" ht="12.75">
      <c r="I2" s="35" t="s">
        <v>48</v>
      </c>
      <c r="J2" s="36" t="s">
        <v>49</v>
      </c>
    </row>
    <row r="3" spans="1:10" ht="12.75">
      <c r="A3" s="37" t="s">
        <v>50</v>
      </c>
      <c r="I3" s="35" t="s">
        <v>51</v>
      </c>
      <c r="J3" s="36" t="s">
        <v>52</v>
      </c>
    </row>
    <row r="4" spans="9:10" ht="12.75">
      <c r="I4" s="35" t="s">
        <v>53</v>
      </c>
      <c r="J4" s="36" t="s">
        <v>52</v>
      </c>
    </row>
    <row r="5" spans="9:10" ht="13.5" thickBot="1">
      <c r="I5" s="38" t="s">
        <v>54</v>
      </c>
      <c r="J5" s="39" t="s">
        <v>55</v>
      </c>
    </row>
    <row r="10" ht="13.5" thickBot="1"/>
    <row r="11" spans="1:16" ht="12.75" customHeight="1" thickBot="1">
      <c r="A11" s="32" t="str">
        <f>P11</f>
        <v>IBVS 5583 </v>
      </c>
      <c r="B11" s="6" t="str">
        <f>IF(H11=INT(H11),"I","II")</f>
        <v>I</v>
      </c>
      <c r="C11" s="32">
        <f>1*G11</f>
        <v>52507.4537</v>
      </c>
      <c r="D11" s="21" t="str">
        <f>VLOOKUP(F11,I$1:J$5,2,FALSE)</f>
        <v>vis</v>
      </c>
      <c r="E11" s="40">
        <f>VLOOKUP(C11,A!C$21:E$973,3,FALSE)</f>
        <v>4857.011032643352</v>
      </c>
      <c r="F11" s="6" t="s">
        <v>54</v>
      </c>
      <c r="G11" s="21" t="str">
        <f>MID(I11,3,LEN(I11)-3)</f>
        <v>52507.4537</v>
      </c>
      <c r="H11" s="32">
        <f>1*K11</f>
        <v>4857</v>
      </c>
      <c r="I11" s="41" t="s">
        <v>56</v>
      </c>
      <c r="J11" s="42" t="s">
        <v>57</v>
      </c>
      <c r="K11" s="41">
        <v>4857</v>
      </c>
      <c r="L11" s="41" t="s">
        <v>58</v>
      </c>
      <c r="M11" s="42" t="s">
        <v>59</v>
      </c>
      <c r="N11" s="42" t="s">
        <v>60</v>
      </c>
      <c r="O11" s="43" t="s">
        <v>61</v>
      </c>
      <c r="P11" s="44" t="s">
        <v>62</v>
      </c>
    </row>
    <row r="12" spans="1:16" ht="12.75" customHeight="1" thickBot="1">
      <c r="A12" s="32" t="str">
        <f>P12</f>
        <v>BAVM 215 </v>
      </c>
      <c r="B12" s="6" t="str">
        <f>IF(H12=INT(H12),"I","II")</f>
        <v>I</v>
      </c>
      <c r="C12" s="32">
        <f>1*G12</f>
        <v>55388.4843</v>
      </c>
      <c r="D12" s="21" t="str">
        <f>VLOOKUP(F12,I$1:J$5,2,FALSE)</f>
        <v>vis</v>
      </c>
      <c r="E12" s="40">
        <f>VLOOKUP(C12,A!C$21:E$973,3,FALSE)</f>
        <v>5468.998076753958</v>
      </c>
      <c r="F12" s="6" t="s">
        <v>54</v>
      </c>
      <c r="G12" s="21" t="str">
        <f>MID(I12,3,LEN(I12)-3)</f>
        <v>55388.4843</v>
      </c>
      <c r="H12" s="32">
        <f>1*K12</f>
        <v>5469</v>
      </c>
      <c r="I12" s="41" t="s">
        <v>69</v>
      </c>
      <c r="J12" s="42" t="s">
        <v>70</v>
      </c>
      <c r="K12" s="41" t="s">
        <v>71</v>
      </c>
      <c r="L12" s="41" t="s">
        <v>72</v>
      </c>
      <c r="M12" s="42" t="s">
        <v>59</v>
      </c>
      <c r="N12" s="42" t="s">
        <v>66</v>
      </c>
      <c r="O12" s="43" t="s">
        <v>67</v>
      </c>
      <c r="P12" s="44" t="s">
        <v>73</v>
      </c>
    </row>
    <row r="13" spans="1:16" ht="12.75" customHeight="1" thickBot="1">
      <c r="A13" s="32" t="str">
        <f>P13</f>
        <v>BAVM 203 </v>
      </c>
      <c r="B13" s="6" t="str">
        <f>IF(H13=INT(H13),"I","II")</f>
        <v>I</v>
      </c>
      <c r="C13" s="32">
        <f>1*G13</f>
        <v>54663.5205</v>
      </c>
      <c r="D13" s="21" t="str">
        <f>VLOOKUP(F13,I$1:J$5,2,FALSE)</f>
        <v>vis</v>
      </c>
      <c r="E13" s="40">
        <f>VLOOKUP(C13,A!C$21:E$973,3,FALSE)</f>
        <v>5315.001637754251</v>
      </c>
      <c r="F13" s="6" t="s">
        <v>54</v>
      </c>
      <c r="G13" s="21" t="str">
        <f>MID(I13,3,LEN(I13)-3)</f>
        <v>54663.5205</v>
      </c>
      <c r="H13" s="32">
        <f>1*K13</f>
        <v>5315</v>
      </c>
      <c r="I13" s="41" t="s">
        <v>63</v>
      </c>
      <c r="J13" s="42" t="s">
        <v>64</v>
      </c>
      <c r="K13" s="41">
        <v>5315</v>
      </c>
      <c r="L13" s="41" t="s">
        <v>65</v>
      </c>
      <c r="M13" s="42" t="s">
        <v>59</v>
      </c>
      <c r="N13" s="42" t="s">
        <v>66</v>
      </c>
      <c r="O13" s="43" t="s">
        <v>67</v>
      </c>
      <c r="P13" s="44" t="s">
        <v>68</v>
      </c>
    </row>
    <row r="14" spans="2:6" ht="12.75">
      <c r="B14" s="6"/>
      <c r="E14" s="40"/>
      <c r="F14" s="6"/>
    </row>
    <row r="15" spans="2:6" ht="12.75">
      <c r="B15" s="6"/>
      <c r="E15" s="40"/>
      <c r="F15" s="6"/>
    </row>
    <row r="16" spans="2:6" ht="12.75">
      <c r="B16" s="6"/>
      <c r="E16" s="40"/>
      <c r="F16" s="6"/>
    </row>
    <row r="17" spans="2:6" ht="12.75">
      <c r="B17" s="6"/>
      <c r="E17" s="40"/>
      <c r="F17" s="6"/>
    </row>
    <row r="18" spans="2:6" ht="12.75">
      <c r="B18" s="6"/>
      <c r="E18" s="40"/>
      <c r="F18" s="6"/>
    </row>
    <row r="19" spans="2:6" ht="12.75">
      <c r="B19" s="6"/>
      <c r="E19" s="40"/>
      <c r="F19" s="6"/>
    </row>
    <row r="20" spans="2:6" ht="12.75">
      <c r="B20" s="6"/>
      <c r="E20" s="40"/>
      <c r="F20" s="6"/>
    </row>
    <row r="21" spans="2:6" ht="12.75">
      <c r="B21" s="6"/>
      <c r="E21" s="40"/>
      <c r="F21" s="6"/>
    </row>
    <row r="22" spans="2:6" ht="12.75">
      <c r="B22" s="6"/>
      <c r="E22" s="40"/>
      <c r="F22" s="6"/>
    </row>
    <row r="23" spans="2:6" ht="12.75">
      <c r="B23" s="6"/>
      <c r="E23" s="40"/>
      <c r="F23" s="6"/>
    </row>
    <row r="24" spans="2:6" ht="12.75">
      <c r="B24" s="6"/>
      <c r="E24" s="40"/>
      <c r="F24" s="6"/>
    </row>
    <row r="25" spans="2:6" ht="12.75">
      <c r="B25" s="6"/>
      <c r="E25" s="40"/>
      <c r="F25" s="6"/>
    </row>
    <row r="26" spans="2:6" ht="12.75">
      <c r="B26" s="6"/>
      <c r="F26" s="6"/>
    </row>
    <row r="27" spans="2:6" ht="12.75">
      <c r="B27" s="6"/>
      <c r="F27" s="6"/>
    </row>
    <row r="28" spans="2:6" ht="12.75">
      <c r="B28" s="6"/>
      <c r="F28" s="6"/>
    </row>
    <row r="29" spans="2:6" ht="12.75">
      <c r="B29" s="6"/>
      <c r="F29" s="6"/>
    </row>
    <row r="30" spans="2:6" ht="12.75">
      <c r="B30" s="6"/>
      <c r="F30" s="6"/>
    </row>
    <row r="31" spans="2:6" ht="12.75">
      <c r="B31" s="6"/>
      <c r="F31" s="6"/>
    </row>
    <row r="32" spans="2:6" ht="12.75">
      <c r="B32" s="6"/>
      <c r="F32" s="6"/>
    </row>
    <row r="33" spans="2:6" ht="12.75">
      <c r="B33" s="6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</sheetData>
  <sheetProtection/>
  <hyperlinks>
    <hyperlink ref="P11" r:id="rId1" display="http://www.konkoly.hu/cgi-bin/IBVS?5583"/>
    <hyperlink ref="P13" r:id="rId2" display="http://www.bav-astro.de/sfs/BAVM_link.php?BAVMnr=203"/>
    <hyperlink ref="P12" r:id="rId3" display="http://www.bav-astro.de/sfs/BAVM_link.php?BAVMnr=21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2022-11-19T02:10:01Z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