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<sst xmlns="http://schemas.openxmlformats.org/spreadsheetml/2006/main" count="51" uniqueCount="47">
  <si>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</si>
  <si>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</si>
  <si>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</si>
  <si>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</si>
  <si>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</si>
  <si>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</si>
  <si>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</si>
  <si>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</si>
  <si>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</si>
  <si>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</si>
  <si>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</si>
  <si>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</si>
  <si>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</si>
  <si>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</si>
  <si>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</si>
  <si>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</si>
  <si>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</si>
  <si>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</si>
  <si>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</si>
  <si>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</si>
  <si>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</si>
  <si>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</si>
  <si>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</si>
  <si>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</si>
  <si>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</si>
  <si>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</si>
  <si>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</si>
  <si>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</si>
  <si>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</si>
  <si>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</si>
  <si>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</si>
  <si>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Elias D</t>
  </si>
  <si>
    <t>BBSAG Bull.73</t>
  </si>
  <si>
    <t>B</t>
  </si>
  <si>
    <t>Locher K</t>
  </si>
  <si>
    <t>BBSAG</t>
  </si>
  <si>
    <t># of data points:</t>
  </si>
  <si>
    <t>EA</t>
  </si>
  <si>
    <t>MO Lac / na</t>
  </si>
  <si>
    <t>22 23 40.93 +52 44 11.5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</si>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</sst>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0463981"/>
        <c:axId val="49958102"/>
      </c:scatterChart>
      <c:valAx>
        <c:axId val="2046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crossBetween val="midCat"/>
        <c:dispUnits/>
      </c:val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16</xdr:col>
      <xdr:colOff>295275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6388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7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C1" s="17" t="s">
        <v>39</v>
      </c>
    </row>
    <row r="2" spans="1:2" ht="12.75">
      <c r="A2" t="s">
        <v>27</v>
      </c>
      <c r="B2" s="16" t="s">
        <v>37</v>
      </c>
    </row>
    <row r="4" spans="1:4" ht="12.75">
      <c r="A4" s="8" t="s">
        <v>0</v>
      </c>
      <c r="C4" s="3">
        <v>33481.622</v>
      </c>
      <c r="D4" s="4">
        <v>5.014489</v>
      </c>
    </row>
    <row r="5" spans="1:3" ht="12.75">
      <c r="A5" s="5" t="s">
        <v>46</v>
      </c>
      <c r="C5" s="25">
        <v>-9.5</v>
      </c>
    </row>
    <row r="6" ht="12.75">
      <c r="A6" s="8" t="s">
        <v>1</v>
      </c>
    </row>
    <row r="7" spans="1:3" ht="12.75">
      <c r="A7" t="s">
        <v>2</v>
      </c>
      <c r="C7">
        <f>+C4</f>
        <v>33481.622</v>
      </c>
    </row>
    <row r="8" spans="1:3" ht="12.75">
      <c r="A8" t="s">
        <v>3</v>
      </c>
      <c r="C8">
        <f>+D4</f>
        <v>5.014489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1.3877787807814457E-17</v>
      </c>
      <c r="D11" s="6"/>
    </row>
    <row r="12" spans="1:6" ht="12.75">
      <c r="A12" t="s">
        <v>17</v>
      </c>
      <c r="C12">
        <f>SLOPE(G21:G993,$F21:$F993)</f>
        <v>-3.115409439555355E-05</v>
      </c>
      <c r="D12" s="6"/>
      <c r="E12" s="18" t="s">
        <v>40</v>
      </c>
      <c r="F12" s="19">
        <v>1</v>
      </c>
    </row>
    <row r="13" spans="1:6" ht="12.75">
      <c r="A13" t="s">
        <v>21</v>
      </c>
      <c r="C13" s="6" t="s">
        <v>14</v>
      </c>
      <c r="D13" s="6"/>
      <c r="E13" s="18" t="s">
        <v>41</v>
      </c>
      <c r="F13" s="20">
        <f ca="1">NOW()+15018.5+$C$5/24</f>
        <v>59902.68616921296</v>
      </c>
    </row>
    <row r="14" spans="1:6" ht="12.75">
      <c r="A14" t="s">
        <v>26</v>
      </c>
      <c r="E14" s="18" t="s">
        <v>42</v>
      </c>
      <c r="F14" s="21">
        <f>ROUND(2*(F13-$C$7)/$C$8,0)/2+F12</f>
        <v>5270</v>
      </c>
    </row>
    <row r="15" spans="1:6" ht="12.75">
      <c r="A15" s="5" t="s">
        <v>18</v>
      </c>
      <c r="C15" s="11">
        <f>(C7+C11)+(C8+C12)*INT(MAX(F21:F3533))</f>
        <v>45912.462999999996</v>
      </c>
      <c r="E15" s="18" t="s">
        <v>43</v>
      </c>
      <c r="F15" s="22">
        <f>ROUND(2*(F13-$C$15)/$C$16,0)/2+F12</f>
        <v>2791</v>
      </c>
    </row>
    <row r="16" spans="1:6" ht="12.75">
      <c r="A16" s="8" t="s">
        <v>4</v>
      </c>
      <c r="C16" s="12">
        <f>+C8+C12</f>
        <v>5.014457845905604</v>
      </c>
      <c r="E16" s="18" t="s">
        <v>44</v>
      </c>
      <c r="F16" s="23">
        <f>+$C$15+$C$16*F15-15018.5-$C$5/24</f>
        <v>44889.71068125587</v>
      </c>
    </row>
    <row r="17" spans="1:6" ht="13.5" thickBot="1">
      <c r="A17" s="13" t="s">
        <v>36</v>
      </c>
      <c r="C17">
        <f>COUNT(C21:C2191)</f>
        <v>3</v>
      </c>
      <c r="F17" s="24" t="s">
        <v>45</v>
      </c>
    </row>
    <row r="18" spans="1:4" ht="12.75">
      <c r="A18" s="8" t="s">
        <v>5</v>
      </c>
      <c r="C18" s="3">
        <f>+C15</f>
        <v>45912.462999999996</v>
      </c>
      <c r="D18" s="4">
        <f>+C16</f>
        <v>5.014457845905604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33481.622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1.3877787807814457E-17</v>
      </c>
      <c r="Q21" s="2">
        <f>+C21-15018.5</f>
        <v>18463.122000000003</v>
      </c>
    </row>
    <row r="22" spans="1:31" ht="12.75">
      <c r="A22" t="s">
        <v>32</v>
      </c>
      <c r="C22" s="15">
        <v>45912.454</v>
      </c>
      <c r="D22" s="14"/>
      <c r="E22">
        <f>+(C22-C$7)/C$8</f>
        <v>2478.9828036316353</v>
      </c>
      <c r="F22">
        <f>ROUND(2*E22,0)/2</f>
        <v>2479</v>
      </c>
      <c r="G22">
        <f>+C22-(C$7+F22*C$8)</f>
        <v>-0.08623100000841077</v>
      </c>
      <c r="I22">
        <f>+G22</f>
        <v>-0.08623100000841077</v>
      </c>
      <c r="O22">
        <f>+C$11+C$12*$F22</f>
        <v>-0.07723100000657723</v>
      </c>
      <c r="Q22" s="2">
        <f>+C22-15018.5</f>
        <v>30893.953999999998</v>
      </c>
      <c r="AB22">
        <v>5</v>
      </c>
      <c r="AC22" t="s">
        <v>31</v>
      </c>
      <c r="AE22" t="s">
        <v>33</v>
      </c>
    </row>
    <row r="23" spans="1:31" ht="12.75">
      <c r="A23" t="s">
        <v>32</v>
      </c>
      <c r="C23" s="15">
        <v>45912.472</v>
      </c>
      <c r="D23" s="14"/>
      <c r="E23">
        <f>+(C23-C$7)/C$8</f>
        <v>2478.9863932296985</v>
      </c>
      <c r="F23">
        <f>ROUND(2*E23,0)/2</f>
        <v>2479</v>
      </c>
      <c r="G23">
        <f>+C23-(C$7+F23*C$8)</f>
        <v>-0.06823100000474369</v>
      </c>
      <c r="I23">
        <f>+G23</f>
        <v>-0.06823100000474369</v>
      </c>
      <c r="O23">
        <f>+C$11+C$12*$F23</f>
        <v>-0.07723100000657723</v>
      </c>
      <c r="Q23" s="2">
        <f>+C23-15018.5</f>
        <v>30893.972</v>
      </c>
      <c r="AB23">
        <v>6</v>
      </c>
      <c r="AC23" t="s">
        <v>34</v>
      </c>
      <c r="AE23" t="s">
        <v>33</v>
      </c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2022-11-19T03:28:17Z</dcterms:modified>
  <cp:category/>
  <cp:version/>
  <cp:contentType/>
  <cp:contentStatus/>
</cp:coreProperties>
</file>