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15" windowWidth="9945" windowHeight="144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<sst xmlns="http://schemas.openxmlformats.org/spreadsheetml/2006/main" count="70" uniqueCount="56">
  <si>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</si>
  <si>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</si>
  <si>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</si>
  <si>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</si>
  <si>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</si>
  <si>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</si>
  <si>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</si>
  <si>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</si>
  <si>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</si>
  <si>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</si>
  <si>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</si>
  <si>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</si>
  <si>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</si>
  <si>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</si>
  <si>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</si>
  <si>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</si>
  <si>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</si>
  <si>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</si>
  <si>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</si>
  <si>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</si>
  <si>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</si>
  <si>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</si>
  <si>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</si>
  <si>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</si>
  <si>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</si>
  <si>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S5</t>
  </si>
  <si>
    <t>na</t>
  </si>
  <si>
    <t># of data points =</t>
  </si>
  <si>
    <t>Start of Lin fit (row)</t>
  </si>
  <si>
    <t>Start cell (x)</t>
  </si>
  <si>
    <t>Start cell (y)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</si>
  <si>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</si>
  <si>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</si>
  <si>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</si>
  <si>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</si>
  <si>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</si>
  <si>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</si>
  <si>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</si>
  <si>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</si>
  <si>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OT Lac</t>
  </si>
  <si>
    <t>2017i</t>
  </si>
  <si>
    <t>G03991-2201</t>
  </si>
  <si>
    <t>E</t>
  </si>
  <si>
    <t>B5</t>
  </si>
  <si>
    <t>not avail.</t>
  </si>
  <si>
    <t>as of 2019-07-05</t>
  </si>
  <si>
    <t>VSX</t>
  </si>
  <si>
    <t>VSB-059</t>
  </si>
  <si>
    <t>I</t>
  </si>
  <si>
    <t>V</t>
  </si>
  <si>
    <t>OEJV 0191</t>
  </si>
  <si>
    <t>II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</si>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</sst>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4" fillId="33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left"/>
    </xf>
    <xf numFmtId="0" fontId="0" fillId="34" borderId="11" xfId="0" applyFont="1" applyFill="1" applyBorder="1" applyAlignment="1">
      <alignment vertical="top"/>
    </xf>
    <xf numFmtId="0" fontId="8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57" applyFont="1" applyAlignment="1">
      <alignment horizontal="left"/>
      <protection/>
    </xf>
    <xf numFmtId="0" fontId="13" fillId="0" borderId="0" xfId="57" applyFont="1" applyAlignment="1">
      <alignment horizontal="center"/>
      <protection/>
    </xf>
    <xf numFmtId="0" fontId="9" fillId="0" borderId="0" xfId="57" applyFont="1" applyAlignment="1">
      <alignment horizontal="left"/>
      <protection/>
    </xf>
    <xf numFmtId="0" fontId="9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 Lac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4452408"/>
        <c:axId val="40071673"/>
      </c:scatterChart>
      <c:val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crossBetween val="midCat"/>
        <c:dispUnits/>
      </c:valAx>
      <c:valAx>
        <c:axId val="400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2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 Lac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A!$C$21:$C$494</c:f>
                <c:numCache>
                  <c:ptCount val="474"/>
                  <c:pt idx="0">
                    <c:v>56917.66200000001</c:v>
                  </c:pt>
                  <c:pt idx="1">
                    <c:v>56928.0492</c:v>
                  </c:pt>
                  <c:pt idx="2">
                    <c:v>56928.051899999846</c:v>
                  </c:pt>
                  <c:pt idx="3">
                    <c:v>56935.467399999965</c:v>
                  </c:pt>
                  <c:pt idx="4">
                    <c:v>56959.370500000194</c:v>
                  </c:pt>
                  <c:pt idx="5">
                    <c:v>57710.821</c:v>
                  </c:pt>
                  <c:pt idx="6">
                    <c:v>58228.097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A!$C$21:$C$494</c:f>
                <c:numCache>
                  <c:ptCount val="474"/>
                  <c:pt idx="0">
                    <c:v>56917.66200000001</c:v>
                  </c:pt>
                  <c:pt idx="1">
                    <c:v>56928.0492</c:v>
                  </c:pt>
                  <c:pt idx="2">
                    <c:v>56928.051899999846</c:v>
                  </c:pt>
                  <c:pt idx="3">
                    <c:v>56935.467399999965</c:v>
                  </c:pt>
                  <c:pt idx="4">
                    <c:v>56959.370500000194</c:v>
                  </c:pt>
                  <c:pt idx="5">
                    <c:v>57710.821</c:v>
                  </c:pt>
                  <c:pt idx="6">
                    <c:v>58228.097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25100738"/>
        <c:axId val="24580051"/>
      </c:scatterChart>
      <c:valAx>
        <c:axId val="251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23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0051"/>
        <c:crosses val="autoZero"/>
        <c:crossBetween val="midCat"/>
        <c:dispUnits/>
      </c:val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7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25"/>
          <c:w val="0.816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 Lac - Sec.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19893868"/>
        <c:axId val="44827085"/>
      </c:scatterChart>
      <c:val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crossBetween val="midCat"/>
        <c:dispUnits/>
      </c:valAx>
      <c:valAx>
        <c:axId val="44827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8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9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191000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657225</xdr:colOff>
      <xdr:row>0</xdr:row>
      <xdr:rowOff>0</xdr:rowOff>
    </xdr:from>
    <xdr:to>
      <xdr:col>30</xdr:col>
      <xdr:colOff>390525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877925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791575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140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9" ht="20.25">
      <c r="A1" s="1" t="str">
        <f>F1&amp;" / GSC "&amp;RIGHT(I1,9)</f>
        <v>OT Lac / GSC 3991-2201</v>
      </c>
      <c r="F1" s="36" t="s">
        <v>39</v>
      </c>
      <c r="G1" s="37" t="s">
        <v>40</v>
      </c>
      <c r="H1" s="38">
        <v>1</v>
      </c>
      <c r="I1" s="39" t="s">
        <v>41</v>
      </c>
      <c r="J1" s="40" t="s">
        <v>39</v>
      </c>
      <c r="K1" s="41">
        <v>22.36447</v>
      </c>
      <c r="L1" s="42">
        <v>56.4407</v>
      </c>
      <c r="M1" s="43">
        <v>56928.0492</v>
      </c>
      <c r="N1" s="43">
        <v>5.14992</v>
      </c>
      <c r="O1" s="44" t="s">
        <v>42</v>
      </c>
      <c r="P1" s="45">
        <v>11.2</v>
      </c>
      <c r="Q1" s="45">
        <v>11.9</v>
      </c>
      <c r="R1" s="46"/>
      <c r="S1" s="44" t="s">
        <v>43</v>
      </c>
    </row>
    <row r="2" spans="1:4" ht="12.75">
      <c r="A2" t="s">
        <v>16</v>
      </c>
      <c r="B2" t="str">
        <f>O1</f>
        <v>E</v>
      </c>
      <c r="C2" s="47"/>
      <c r="D2" s="13"/>
    </row>
    <row r="3" ht="13.5" thickBot="1"/>
    <row r="4" spans="1:5" ht="14.25" thickBot="1" thickTop="1">
      <c r="A4" s="6" t="s">
        <v>0</v>
      </c>
      <c r="C4" s="48" t="s">
        <v>44</v>
      </c>
      <c r="D4" s="49" t="s">
        <v>44</v>
      </c>
      <c r="E4" s="50" t="s">
        <v>45</v>
      </c>
    </row>
    <row r="5" spans="1:5" ht="13.5" thickTop="1">
      <c r="A5" s="29" t="s">
        <v>31</v>
      </c>
      <c r="B5" s="23"/>
      <c r="C5" s="30">
        <v>-9.5</v>
      </c>
      <c r="D5" s="23" t="s">
        <v>32</v>
      </c>
      <c r="E5" s="23"/>
    </row>
    <row r="6" ht="12.75">
      <c r="A6" s="6" t="s">
        <v>1</v>
      </c>
    </row>
    <row r="7" spans="1:4" ht="12.75">
      <c r="A7" t="s">
        <v>2</v>
      </c>
      <c r="C7" s="14">
        <f>M1</f>
        <v>56928.0492</v>
      </c>
      <c r="D7" s="51" t="s">
        <v>46</v>
      </c>
    </row>
    <row r="8" spans="1:4" ht="12.75">
      <c r="A8" t="s">
        <v>3</v>
      </c>
      <c r="C8" s="14">
        <f>N1</f>
        <v>5.14992</v>
      </c>
      <c r="D8" s="51" t="s">
        <v>46</v>
      </c>
    </row>
    <row r="9" spans="1:4" ht="12.75">
      <c r="A9" s="21" t="s">
        <v>28</v>
      </c>
      <c r="B9" s="21"/>
      <c r="C9" s="22">
        <v>21</v>
      </c>
      <c r="D9" s="22">
        <v>21</v>
      </c>
    </row>
    <row r="10" spans="1:4" ht="13.5" thickBot="1">
      <c r="A10" s="23"/>
      <c r="B10" s="23"/>
      <c r="C10" s="5" t="s">
        <v>18</v>
      </c>
      <c r="D10" s="5" t="s">
        <v>19</v>
      </c>
    </row>
    <row r="11" spans="1:6" ht="12.75">
      <c r="A11" s="23" t="s">
        <v>13</v>
      </c>
      <c r="B11" s="23"/>
      <c r="C11" s="24">
        <f ca="1">INTERCEPT(INDIRECT(C14):R$935,INDIRECT(C13):$F$935)</f>
        <v>0.08086069334803617</v>
      </c>
      <c r="D11" s="24">
        <f ca="1">INTERCEPT(INDIRECT(D14):S$935,INDIRECT(D13):$F$935)</f>
        <v>-0.3066780876875108</v>
      </c>
      <c r="E11" s="21" t="s">
        <v>34</v>
      </c>
      <c r="F11">
        <v>1</v>
      </c>
    </row>
    <row r="12" spans="1:6" ht="12.75">
      <c r="A12" s="23" t="s">
        <v>14</v>
      </c>
      <c r="B12" s="23"/>
      <c r="C12" s="24">
        <f ca="1">SLOPE(INDIRECT(C14):R$935,INDIRECT(C13):$F$935)</f>
        <v>-0.0005334837608187143</v>
      </c>
      <c r="D12" s="24">
        <f ca="1">SLOPE(INDIRECT(D14):S$935,INDIRECT(D13):$F$935)</f>
        <v>-1.2749002502481657E-06</v>
      </c>
      <c r="E12" s="21" t="s">
        <v>35</v>
      </c>
      <c r="F12" s="31">
        <f ca="1">NOW()+15018.5+$C$5/24</f>
        <v>59902.68829050926</v>
      </c>
    </row>
    <row r="13" spans="1:6" ht="12.75">
      <c r="A13" s="21" t="s">
        <v>29</v>
      </c>
      <c r="B13" s="21"/>
      <c r="C13" s="22" t="str">
        <f>"F"&amp;C9</f>
        <v>F21</v>
      </c>
      <c r="D13" s="22" t="str">
        <f>"F"&amp;D9</f>
        <v>F21</v>
      </c>
      <c r="E13" s="21" t="s">
        <v>36</v>
      </c>
      <c r="F13" s="31">
        <f>ROUND(2*(F12-$C$7)/$C$8,0)/2+F11</f>
        <v>578.5</v>
      </c>
    </row>
    <row r="14" spans="1:6" ht="12.75">
      <c r="A14" s="21" t="s">
        <v>30</v>
      </c>
      <c r="B14" s="21"/>
      <c r="C14" s="22" t="str">
        <f>"R"&amp;C9</f>
        <v>R21</v>
      </c>
      <c r="D14" s="22" t="str">
        <f>"S"&amp;D9</f>
        <v>S21</v>
      </c>
      <c r="E14" s="21" t="s">
        <v>37</v>
      </c>
      <c r="F14" s="32">
        <f>ROUND(2*(F12-$C$15)/$C$16,0)/2+F11</f>
        <v>326.5</v>
      </c>
    </row>
    <row r="15" spans="1:6" ht="12.75">
      <c r="A15" s="25" t="s">
        <v>15</v>
      </c>
      <c r="B15" s="23"/>
      <c r="C15" s="26">
        <f>($C7+C11)+($C8+C12)*INT(MAX($F21:$F3533))</f>
        <v>58225.77546278563</v>
      </c>
      <c r="D15" s="26">
        <f>($C7+D11)+($C8+D12)*INT(MAX($F21:$F3533))</f>
        <v>58225.52204063745</v>
      </c>
      <c r="E15" s="21" t="s">
        <v>38</v>
      </c>
      <c r="F15" s="33">
        <f>+$C$15+$C$16*F14-15018.5-$C$5/24</f>
        <v>44888.945993671055</v>
      </c>
    </row>
    <row r="16" spans="1:6" ht="12.75">
      <c r="A16" s="27" t="s">
        <v>4</v>
      </c>
      <c r="B16" s="23"/>
      <c r="C16" s="28">
        <f>+$C8+C12</f>
        <v>5.149386516239181</v>
      </c>
      <c r="D16" s="24">
        <f>+$C8+D12</f>
        <v>5.14991872509975</v>
      </c>
      <c r="E16" s="34"/>
      <c r="F16" s="34" t="s">
        <v>33</v>
      </c>
    </row>
    <row r="17" spans="1:3" ht="13.5" thickBot="1">
      <c r="A17" s="20" t="s">
        <v>27</v>
      </c>
      <c r="C17">
        <f>COUNT(C21:C1247)</f>
        <v>7</v>
      </c>
    </row>
    <row r="18" spans="1:5" ht="14.25" thickBot="1" thickTop="1">
      <c r="A18" s="6" t="s">
        <v>21</v>
      </c>
      <c r="C18" s="3">
        <f>+C15</f>
        <v>58225.77546278563</v>
      </c>
      <c r="D18" s="4">
        <f>+C16</f>
        <v>5.149386516239181</v>
      </c>
      <c r="E18" s="35">
        <f>R19</f>
        <v>5</v>
      </c>
    </row>
    <row r="19" spans="1:19" ht="14.25" thickBot="1" thickTop="1">
      <c r="A19" s="6" t="s">
        <v>22</v>
      </c>
      <c r="C19" s="3">
        <f>+D15</f>
        <v>58225.52204063745</v>
      </c>
      <c r="D19" s="4">
        <f>+D16</f>
        <v>5.14991872509975</v>
      </c>
      <c r="E19" s="35">
        <f>S19</f>
        <v>2</v>
      </c>
      <c r="R19">
        <f>COUNT(R21:R322)</f>
        <v>5</v>
      </c>
      <c r="S19">
        <f>COUNT(S21:S322)</f>
        <v>2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11</v>
      </c>
      <c r="E20" s="5" t="s">
        <v>8</v>
      </c>
      <c r="F20" s="5" t="s">
        <v>9</v>
      </c>
      <c r="G20" s="5" t="s">
        <v>10</v>
      </c>
      <c r="H20" s="8" t="s">
        <v>52</v>
      </c>
      <c r="I20" s="8" t="s">
        <v>53</v>
      </c>
      <c r="J20" s="8" t="s">
        <v>54</v>
      </c>
      <c r="K20" s="8" t="s">
        <v>55</v>
      </c>
      <c r="L20" s="8" t="s">
        <v>25</v>
      </c>
      <c r="M20" s="8" t="s">
        <v>17</v>
      </c>
      <c r="N20" s="8" t="s">
        <v>20</v>
      </c>
      <c r="O20" s="8" t="s">
        <v>23</v>
      </c>
      <c r="P20" s="7" t="s">
        <v>24</v>
      </c>
      <c r="Q20" s="5" t="s">
        <v>12</v>
      </c>
      <c r="R20" s="9" t="s">
        <v>18</v>
      </c>
      <c r="S20" s="9" t="s">
        <v>19</v>
      </c>
    </row>
    <row r="21" spans="1:18" ht="12.75">
      <c r="A21" s="52" t="s">
        <v>47</v>
      </c>
      <c r="B21" s="53" t="s">
        <v>48</v>
      </c>
      <c r="C21" s="52">
        <v>56917.66200000001</v>
      </c>
      <c r="D21" s="52"/>
      <c r="E21">
        <f aca="true" t="shared" si="0" ref="E21:E27">+(C21-C$7)/C$8</f>
        <v>-2.016963370302862</v>
      </c>
      <c r="F21">
        <f aca="true" t="shared" si="1" ref="F21:F27">ROUND(2*E21,0)/2</f>
        <v>-2</v>
      </c>
      <c r="G21">
        <f aca="true" t="shared" si="2" ref="G21:G27">+C21-(C$7+F21*C$8)</f>
        <v>-0.08735999999043997</v>
      </c>
      <c r="I21">
        <f>+G21</f>
        <v>-0.08735999999043997</v>
      </c>
      <c r="O21">
        <f aca="true" t="shared" si="3" ref="O21:P27">+C$11+C$12*$F21</f>
        <v>0.0819276608696736</v>
      </c>
      <c r="P21">
        <f t="shared" si="3"/>
        <v>-0.3066755378870103</v>
      </c>
      <c r="Q21" s="2">
        <f aca="true" t="shared" si="4" ref="Q21:Q27">+C21-15018.5</f>
        <v>41899.16200000001</v>
      </c>
      <c r="R21">
        <f>G21</f>
        <v>-0.08735999999043997</v>
      </c>
    </row>
    <row r="22" spans="1:18" ht="12.75">
      <c r="A22" t="s">
        <v>46</v>
      </c>
      <c r="C22" s="14">
        <v>56928.0492</v>
      </c>
      <c r="D22" s="14" t="s">
        <v>26</v>
      </c>
      <c r="E22">
        <f t="shared" si="0"/>
        <v>0</v>
      </c>
      <c r="F22">
        <f t="shared" si="1"/>
        <v>0</v>
      </c>
      <c r="G22">
        <f t="shared" si="2"/>
        <v>0</v>
      </c>
      <c r="I22">
        <f aca="true" t="shared" si="5" ref="I22:I27">+G22</f>
        <v>0</v>
      </c>
      <c r="O22">
        <f t="shared" si="3"/>
        <v>0.08086069334803617</v>
      </c>
      <c r="P22">
        <f t="shared" si="3"/>
        <v>-0.3066780876875108</v>
      </c>
      <c r="Q22" s="2">
        <f t="shared" si="4"/>
        <v>41909.5492</v>
      </c>
      <c r="R22">
        <f>G22</f>
        <v>0</v>
      </c>
    </row>
    <row r="23" spans="1:18" ht="12.75">
      <c r="A23" s="52" t="s">
        <v>47</v>
      </c>
      <c r="B23" s="53" t="s">
        <v>48</v>
      </c>
      <c r="C23" s="52">
        <v>56928.051899999846</v>
      </c>
      <c r="D23" s="52"/>
      <c r="E23">
        <f t="shared" si="0"/>
        <v>0.0005242799586169827</v>
      </c>
      <c r="F23">
        <f t="shared" si="1"/>
        <v>0</v>
      </c>
      <c r="G23">
        <f t="shared" si="2"/>
        <v>0.0026999998444807716</v>
      </c>
      <c r="I23">
        <f t="shared" si="5"/>
        <v>0.0026999998444807716</v>
      </c>
      <c r="O23">
        <f t="shared" si="3"/>
        <v>0.08086069334803617</v>
      </c>
      <c r="P23">
        <f t="shared" si="3"/>
        <v>-0.3066780876875108</v>
      </c>
      <c r="Q23" s="2">
        <f t="shared" si="4"/>
        <v>41909.551899999846</v>
      </c>
      <c r="R23">
        <f>G23</f>
        <v>0.0026999998444807716</v>
      </c>
    </row>
    <row r="24" spans="1:19" ht="12.75">
      <c r="A24" s="52" t="s">
        <v>47</v>
      </c>
      <c r="B24" s="53" t="s">
        <v>48</v>
      </c>
      <c r="C24" s="52">
        <v>56935.467399999965</v>
      </c>
      <c r="D24" s="52" t="s">
        <v>49</v>
      </c>
      <c r="E24">
        <f t="shared" si="0"/>
        <v>1.44044956037447</v>
      </c>
      <c r="F24">
        <f t="shared" si="1"/>
        <v>1.5</v>
      </c>
      <c r="G24">
        <f t="shared" si="2"/>
        <v>-0.3066800000378862</v>
      </c>
      <c r="I24">
        <f t="shared" si="5"/>
        <v>-0.3066800000378862</v>
      </c>
      <c r="O24">
        <f t="shared" si="3"/>
        <v>0.0800604677068081</v>
      </c>
      <c r="P24">
        <f t="shared" si="3"/>
        <v>-0.3066800000378862</v>
      </c>
      <c r="Q24" s="2">
        <f t="shared" si="4"/>
        <v>41916.967399999965</v>
      </c>
      <c r="S24">
        <f>G24</f>
        <v>-0.3066800000378862</v>
      </c>
    </row>
    <row r="25" spans="1:18" ht="12.75">
      <c r="A25" s="52" t="s">
        <v>47</v>
      </c>
      <c r="B25" s="53" t="s">
        <v>48</v>
      </c>
      <c r="C25" s="52">
        <v>56959.370500000194</v>
      </c>
      <c r="D25" s="52"/>
      <c r="E25">
        <f t="shared" si="0"/>
        <v>6.081900301401269</v>
      </c>
      <c r="F25">
        <f t="shared" si="1"/>
        <v>6</v>
      </c>
      <c r="G25">
        <f t="shared" si="2"/>
        <v>0.4217800001933938</v>
      </c>
      <c r="I25">
        <f t="shared" si="5"/>
        <v>0.4217800001933938</v>
      </c>
      <c r="O25">
        <f t="shared" si="3"/>
        <v>0.07765979078312388</v>
      </c>
      <c r="P25">
        <f t="shared" si="3"/>
        <v>-0.3066857370890123</v>
      </c>
      <c r="Q25" s="2">
        <f t="shared" si="4"/>
        <v>41940.870500000194</v>
      </c>
      <c r="R25">
        <f>G25</f>
        <v>0.4217800001933938</v>
      </c>
    </row>
    <row r="26" spans="1:18" ht="12.75">
      <c r="A26" s="54" t="s">
        <v>50</v>
      </c>
      <c r="B26" s="55" t="s">
        <v>48</v>
      </c>
      <c r="C26" s="52">
        <v>57710.821</v>
      </c>
      <c r="D26" s="52">
        <v>0.01</v>
      </c>
      <c r="E26">
        <f t="shared" si="0"/>
        <v>151.99688538851134</v>
      </c>
      <c r="F26">
        <f t="shared" si="1"/>
        <v>152</v>
      </c>
      <c r="G26">
        <f t="shared" si="2"/>
        <v>-0.016039999994973186</v>
      </c>
      <c r="I26">
        <f t="shared" si="5"/>
        <v>-0.016039999994973186</v>
      </c>
      <c r="O26">
        <f t="shared" si="3"/>
        <v>-0.0002288382964084068</v>
      </c>
      <c r="P26">
        <f t="shared" si="3"/>
        <v>-0.30687187252554854</v>
      </c>
      <c r="Q26" s="2">
        <f t="shared" si="4"/>
        <v>42692.321</v>
      </c>
      <c r="R26">
        <f>G26</f>
        <v>-0.016039999994973186</v>
      </c>
    </row>
    <row r="27" spans="1:19" ht="12.75">
      <c r="A27" s="54" t="s">
        <v>50</v>
      </c>
      <c r="B27" s="55" t="s">
        <v>51</v>
      </c>
      <c r="C27" s="52">
        <v>58228.097</v>
      </c>
      <c r="D27" s="52">
        <v>0.015</v>
      </c>
      <c r="E27">
        <f t="shared" si="0"/>
        <v>252.44038742349403</v>
      </c>
      <c r="F27">
        <f t="shared" si="1"/>
        <v>252.5</v>
      </c>
      <c r="G27">
        <f t="shared" si="2"/>
        <v>-0.3070000000006985</v>
      </c>
      <c r="I27">
        <f t="shared" si="5"/>
        <v>-0.3070000000006985</v>
      </c>
      <c r="O27">
        <f t="shared" si="3"/>
        <v>-0.05384395625868921</v>
      </c>
      <c r="P27">
        <f t="shared" si="3"/>
        <v>-0.3070000000006985</v>
      </c>
      <c r="Q27" s="2">
        <f t="shared" si="4"/>
        <v>43209.597</v>
      </c>
      <c r="S27">
        <f>G27</f>
        <v>-0.3070000000006985</v>
      </c>
    </row>
    <row r="28" spans="1:17" ht="12.75">
      <c r="A28" s="10"/>
      <c r="B28" s="10"/>
      <c r="C28" s="11"/>
      <c r="D28" s="11"/>
      <c r="Q28" s="2"/>
    </row>
    <row r="29" spans="1:17" ht="12.75">
      <c r="A29" s="15"/>
      <c r="B29" s="16"/>
      <c r="C29" s="17"/>
      <c r="D29" s="17"/>
      <c r="Q29" s="2"/>
    </row>
    <row r="30" spans="1:17" ht="12.75">
      <c r="A30" s="12"/>
      <c r="B30" s="13"/>
      <c r="C30" s="11"/>
      <c r="D30" s="14"/>
      <c r="Q30" s="2"/>
    </row>
    <row r="31" spans="1:17" ht="12.75">
      <c r="A31" s="15"/>
      <c r="B31" s="18"/>
      <c r="C31" s="11"/>
      <c r="D31" s="11"/>
      <c r="Q31" s="2"/>
    </row>
    <row r="32" spans="1:17" ht="12.75">
      <c r="A32" s="15"/>
      <c r="B32" s="18"/>
      <c r="C32" s="11"/>
      <c r="D32" s="11"/>
      <c r="Q32" s="2"/>
    </row>
    <row r="33" spans="1:17" ht="12.75">
      <c r="A33" s="19"/>
      <c r="B33" s="13"/>
      <c r="C33" s="11"/>
      <c r="D33" s="14"/>
      <c r="Q33" s="2"/>
    </row>
    <row r="34" spans="1:17" ht="12.75">
      <c r="A34" s="19"/>
      <c r="B34" s="13"/>
      <c r="C34" s="11"/>
      <c r="D34" s="14"/>
      <c r="Q34" s="2"/>
    </row>
    <row r="35" spans="1:17" ht="12.75">
      <c r="A35" s="19"/>
      <c r="B35" s="13"/>
      <c r="C35" s="11"/>
      <c r="D35" s="14"/>
      <c r="Q35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2022-11-19T03:31:08Z</dcterms:modified>
  <cp:category/>
  <cp:version/>
  <cp:contentType/>
  <cp:contentStatus/>
</cp:coreProperties>
</file>