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<sst xmlns="http://schemas.openxmlformats.org/spreadsheetml/2006/main" count="72" uniqueCount="58">
  <si>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</si>
  <si>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</si>
  <si>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</si>
  <si>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</si>
  <si>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</si>
  <si>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</si>
  <si>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</si>
  <si>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</si>
  <si>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</si>
  <si>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</si>
  <si>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</si>
  <si>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</si>
  <si>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</si>
  <si>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</si>
  <si>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</si>
  <si>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</si>
  <si>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</si>
  <si>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</si>
  <si>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</si>
  <si>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</si>
  <si>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</si>
  <si>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</si>
  <si>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</si>
  <si>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</si>
  <si>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</si>
  <si>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</si>
  <si>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</si>
  <si>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</si>
  <si>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</si>
  <si>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</si>
  <si>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Bull.84</t>
  </si>
  <si>
    <t>B</t>
  </si>
  <si>
    <t>BBSAG Bull.85</t>
  </si>
  <si>
    <t>BBSAG Bull.92</t>
  </si>
  <si>
    <t>BBSAG Bull.94</t>
  </si>
  <si>
    <t>BBSAG Bull.113</t>
  </si>
  <si>
    <t>Locher Kurt</t>
  </si>
  <si>
    <t>BBSAG Bull.118</t>
  </si>
  <si>
    <t>BBSAG</t>
  </si>
  <si>
    <t># of data points:</t>
  </si>
  <si>
    <t>EA/SD</t>
  </si>
  <si>
    <t>TZ Lac / na</t>
  </si>
  <si>
    <t>22 14 12.26 +49 56 18.8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</si>
  <si>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</si>
  <si>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</si>
  <si>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</si>
  <si>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</si>
  <si>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</si>
  <si>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</si>
  <si>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5741</t>
  </si>
  <si>
    <t>I</t>
  </si>
  <si>
    <t>IBVS 5781</t>
  </si>
  <si>
    <t>IBVS</t>
  </si>
  <si>
    <t>Add cycle</t>
  </si>
  <si>
    <t>Old Cycle</t>
  </si>
  <si>
    <t>Start of linear fit &gt;&gt;&gt;&gt;&gt;&gt;&gt;&gt;&gt;&gt;&gt;&gt;&gt;&gt;&gt;&gt;&gt;&gt;&gt;&gt;&gt;</t>
  </si>
  <si>
    <t>IBVS 5960</t>
  </si>
  <si>
    <t>IBVS 6042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</si>
</sst>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TZ Lac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65"/>
          <c:w val="0.888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3290246"/>
        <c:axId val="32741303"/>
      </c:scatterChart>
      <c:valAx>
        <c:axId val="63290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41303"/>
        <c:crosses val="autoZero"/>
        <c:crossBetween val="midCat"/>
        <c:dispUnits/>
      </c:valAx>
      <c:valAx>
        <c:axId val="32741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02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2975"/>
          <c:w val="0.993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0</xdr:rowOff>
    </xdr:from>
    <xdr:to>
      <xdr:col>13</xdr:col>
      <xdr:colOff>66675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990975" y="0"/>
        <a:ext cx="4610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94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8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41</v>
      </c>
      <c r="C1" s="11" t="s">
        <v>42</v>
      </c>
    </row>
    <row r="2" spans="1:2" ht="12.75">
      <c r="A2" t="s">
        <v>25</v>
      </c>
      <c r="B2" s="10" t="s">
        <v>40</v>
      </c>
    </row>
    <row r="4" spans="1:4" ht="12.75">
      <c r="A4" s="6" t="s">
        <v>0</v>
      </c>
      <c r="C4" s="3">
        <v>24775.591</v>
      </c>
      <c r="D4" s="4">
        <v>2.875086</v>
      </c>
    </row>
    <row r="6" ht="12.75">
      <c r="A6" s="6" t="s">
        <v>1</v>
      </c>
    </row>
    <row r="7" spans="1:3" ht="12.75">
      <c r="A7" t="s">
        <v>2</v>
      </c>
      <c r="C7">
        <f>+C4</f>
        <v>24775.591</v>
      </c>
    </row>
    <row r="8" spans="1:3" ht="12.75">
      <c r="A8" t="s">
        <v>3</v>
      </c>
      <c r="C8">
        <f>+D4</f>
        <v>2.875086</v>
      </c>
    </row>
    <row r="9" spans="1:5" ht="12.75">
      <c r="A9" s="13" t="s">
        <v>43</v>
      </c>
      <c r="B9" s="14"/>
      <c r="C9" s="15">
        <v>-9.5</v>
      </c>
      <c r="D9" s="14" t="s">
        <v>44</v>
      </c>
      <c r="E9" s="14"/>
    </row>
    <row r="10" spans="1:5" ht="13.5" thickBot="1">
      <c r="A10" s="14"/>
      <c r="B10" s="14"/>
      <c r="C10" s="5" t="s">
        <v>21</v>
      </c>
      <c r="D10" s="5" t="s">
        <v>22</v>
      </c>
      <c r="E10" s="14"/>
    </row>
    <row r="11" spans="1:7" ht="12.75">
      <c r="A11" s="14" t="s">
        <v>16</v>
      </c>
      <c r="B11" s="14"/>
      <c r="C11" s="33">
        <f ca="1">INTERCEPT(INDIRECT($G$11):G992,INDIRECT($F$11):F992)</f>
        <v>-0.1416139639560245</v>
      </c>
      <c r="D11" s="16"/>
      <c r="E11" s="14"/>
      <c r="F11" s="34" t="str">
        <f>"F"&amp;E19</f>
        <v>F21</v>
      </c>
      <c r="G11" s="32" t="str">
        <f>"G"&amp;E19</f>
        <v>G21</v>
      </c>
    </row>
    <row r="12" spans="1:5" ht="12.75">
      <c r="A12" s="14" t="s">
        <v>17</v>
      </c>
      <c r="B12" s="14"/>
      <c r="C12" s="33">
        <f ca="1">SLOPE(INDIRECT($G$11):G992,INDIRECT($F$11):F992)</f>
        <v>4.575292380771946E-05</v>
      </c>
      <c r="D12" s="16"/>
      <c r="E12" s="14"/>
    </row>
    <row r="13" spans="1:5" ht="12.75">
      <c r="A13" s="14" t="s">
        <v>20</v>
      </c>
      <c r="B13" s="14"/>
      <c r="C13" s="16" t="s">
        <v>14</v>
      </c>
      <c r="D13" s="19" t="s">
        <v>53</v>
      </c>
      <c r="E13" s="15">
        <v>1</v>
      </c>
    </row>
    <row r="14" spans="1:5" ht="12.75">
      <c r="A14" s="14"/>
      <c r="B14" s="14"/>
      <c r="C14" s="14"/>
      <c r="D14" s="19" t="s">
        <v>45</v>
      </c>
      <c r="E14" s="20">
        <f ca="1">NOW()+15018.5+$C$9/24</f>
        <v>59902.705517939816</v>
      </c>
    </row>
    <row r="15" spans="1:5" ht="12.75">
      <c r="A15" s="17" t="s">
        <v>18</v>
      </c>
      <c r="B15" s="14"/>
      <c r="C15" s="18">
        <f>(C7+C11)+(C8+C12)*INT(MAX(F21:F3533))</f>
        <v>56223.64049951665</v>
      </c>
      <c r="D15" s="19" t="s">
        <v>54</v>
      </c>
      <c r="E15" s="20">
        <f>ROUND(2*(E14-$C$7)/$C$8,0)/2+E13</f>
        <v>12219</v>
      </c>
    </row>
    <row r="16" spans="1:5" ht="12.75">
      <c r="A16" s="21" t="s">
        <v>4</v>
      </c>
      <c r="B16" s="14"/>
      <c r="C16" s="22">
        <f>+C8+C12</f>
        <v>2.875131752923808</v>
      </c>
      <c r="D16" s="19" t="s">
        <v>46</v>
      </c>
      <c r="E16" s="32">
        <f>ROUND(2*(E14-$C$15)/$C$16,0)/2+E13</f>
        <v>1280.5</v>
      </c>
    </row>
    <row r="17" spans="1:5" ht="13.5" thickBot="1">
      <c r="A17" s="19" t="s">
        <v>39</v>
      </c>
      <c r="B17" s="14"/>
      <c r="C17" s="14">
        <f>COUNT(C21:C2191)</f>
        <v>11</v>
      </c>
      <c r="D17" s="19" t="s">
        <v>47</v>
      </c>
      <c r="E17" s="23">
        <f>+$C$15+$C$16*E16-15018.5-$C$9/24</f>
        <v>44887.14254246892</v>
      </c>
    </row>
    <row r="18" spans="1:5" ht="14.25" thickBot="1" thickTop="1">
      <c r="A18" s="21" t="s">
        <v>5</v>
      </c>
      <c r="B18" s="14"/>
      <c r="C18" s="24">
        <f>+C15</f>
        <v>56223.64049951665</v>
      </c>
      <c r="D18" s="25">
        <f>+C16</f>
        <v>2.875131752923808</v>
      </c>
      <c r="E18" s="26" t="s">
        <v>48</v>
      </c>
    </row>
    <row r="19" spans="1:5" ht="13.5" thickTop="1">
      <c r="A19" s="35" t="s">
        <v>55</v>
      </c>
      <c r="E19" s="36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38</v>
      </c>
      <c r="J20" s="8" t="s">
        <v>52</v>
      </c>
      <c r="K20" s="8" t="s">
        <v>19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15</v>
      </c>
    </row>
    <row r="21" spans="1:17" ht="12.75">
      <c r="A21" t="s">
        <v>12</v>
      </c>
      <c r="C21" s="12">
        <v>24775.591</v>
      </c>
      <c r="D21" s="12" t="s">
        <v>14</v>
      </c>
      <c r="E21">
        <f>+(C21-C$7)/C$8</f>
        <v>0</v>
      </c>
      <c r="F21">
        <f>ROUND(2*E21,0)/2</f>
        <v>0</v>
      </c>
      <c r="H21" s="32">
        <v>0</v>
      </c>
      <c r="O21">
        <f>+C$11+C$12*$F21</f>
        <v>-0.1416139639560245</v>
      </c>
      <c r="Q21" s="2">
        <f>+C21-15018.5</f>
        <v>9757.091</v>
      </c>
    </row>
    <row r="22" spans="1:31" ht="12.75">
      <c r="A22" t="s">
        <v>30</v>
      </c>
      <c r="C22" s="12">
        <v>46974.404</v>
      </c>
      <c r="D22" s="12"/>
      <c r="E22">
        <f aca="true" t="shared" si="0" ref="E22:E27">+(C22-C$7)/C$8</f>
        <v>7721.095299410174</v>
      </c>
      <c r="F22">
        <f aca="true" t="shared" si="1" ref="F22:F31">ROUND(2*E22,0)/2</f>
        <v>7721</v>
      </c>
      <c r="G22">
        <f aca="true" t="shared" si="2" ref="G22:G27">+C22-(C$7+F22*C$8)</f>
        <v>0.27399400000285823</v>
      </c>
      <c r="I22">
        <f aca="true" t="shared" si="3" ref="I22:I27">+G22</f>
        <v>0.27399400000285823</v>
      </c>
      <c r="O22">
        <f aca="true" t="shared" si="4" ref="O22:O27">+C$11+C$12*$F22</f>
        <v>0.21164436076337745</v>
      </c>
      <c r="Q22" s="2">
        <f aca="true" t="shared" si="5" ref="Q22:Q27">+C22-15018.5</f>
        <v>31955.904000000002</v>
      </c>
      <c r="AA22">
        <v>4</v>
      </c>
      <c r="AC22" t="s">
        <v>29</v>
      </c>
      <c r="AE22" t="s">
        <v>31</v>
      </c>
    </row>
    <row r="23" spans="1:31" ht="12.75">
      <c r="A23" t="s">
        <v>32</v>
      </c>
      <c r="C23" s="12">
        <v>47037.597</v>
      </c>
      <c r="D23" s="12"/>
      <c r="E23">
        <f t="shared" si="0"/>
        <v>7743.074815848987</v>
      </c>
      <c r="F23">
        <f t="shared" si="1"/>
        <v>7743</v>
      </c>
      <c r="G23">
        <f t="shared" si="2"/>
        <v>0.21510200000193436</v>
      </c>
      <c r="I23">
        <f t="shared" si="3"/>
        <v>0.21510200000193436</v>
      </c>
      <c r="O23">
        <f t="shared" si="4"/>
        <v>0.21265092508714728</v>
      </c>
      <c r="Q23" s="2">
        <f t="shared" si="5"/>
        <v>32019.097</v>
      </c>
      <c r="AA23">
        <v>6</v>
      </c>
      <c r="AC23" t="s">
        <v>29</v>
      </c>
      <c r="AE23" t="s">
        <v>31</v>
      </c>
    </row>
    <row r="24" spans="1:31" ht="12.75">
      <c r="A24" t="s">
        <v>33</v>
      </c>
      <c r="C24" s="12">
        <v>47776.463</v>
      </c>
      <c r="D24" s="12"/>
      <c r="E24">
        <f t="shared" si="0"/>
        <v>8000.063998085623</v>
      </c>
      <c r="F24">
        <f t="shared" si="1"/>
        <v>8000</v>
      </c>
      <c r="G24">
        <f t="shared" si="2"/>
        <v>0.18400000000110595</v>
      </c>
      <c r="I24">
        <f t="shared" si="3"/>
        <v>0.18400000000110595</v>
      </c>
      <c r="O24">
        <f t="shared" si="4"/>
        <v>0.2244094265057312</v>
      </c>
      <c r="Q24" s="2">
        <f t="shared" si="5"/>
        <v>32757.963000000003</v>
      </c>
      <c r="AA24">
        <v>7</v>
      </c>
      <c r="AC24" t="s">
        <v>29</v>
      </c>
      <c r="AE24" t="s">
        <v>31</v>
      </c>
    </row>
    <row r="25" spans="1:31" ht="12.75">
      <c r="A25" t="s">
        <v>34</v>
      </c>
      <c r="C25" s="12">
        <v>47894.385</v>
      </c>
      <c r="D25" s="12"/>
      <c r="E25">
        <f t="shared" si="0"/>
        <v>8041.079119024614</v>
      </c>
      <c r="F25">
        <f t="shared" si="1"/>
        <v>8041</v>
      </c>
      <c r="G25">
        <f t="shared" si="2"/>
        <v>0.2274740000066231</v>
      </c>
      <c r="I25">
        <f t="shared" si="3"/>
        <v>0.2274740000066231</v>
      </c>
      <c r="O25">
        <f t="shared" si="4"/>
        <v>0.2262852963818477</v>
      </c>
      <c r="Q25" s="2">
        <f t="shared" si="5"/>
        <v>32875.885</v>
      </c>
      <c r="AA25">
        <v>11</v>
      </c>
      <c r="AC25" t="s">
        <v>29</v>
      </c>
      <c r="AE25" t="s">
        <v>31</v>
      </c>
    </row>
    <row r="26" spans="1:31" ht="12.75">
      <c r="A26" t="s">
        <v>35</v>
      </c>
      <c r="C26" s="12">
        <v>50312.33</v>
      </c>
      <c r="D26" s="12">
        <v>0.02</v>
      </c>
      <c r="E26">
        <f t="shared" si="0"/>
        <v>8882.078310005336</v>
      </c>
      <c r="F26">
        <f t="shared" si="1"/>
        <v>8882</v>
      </c>
      <c r="G26">
        <f t="shared" si="2"/>
        <v>0.2251479999977164</v>
      </c>
      <c r="I26">
        <f t="shared" si="3"/>
        <v>0.2251479999977164</v>
      </c>
      <c r="O26">
        <f t="shared" si="4"/>
        <v>0.2647635053041398</v>
      </c>
      <c r="Q26" s="2">
        <f t="shared" si="5"/>
        <v>35293.83</v>
      </c>
      <c r="AA26">
        <v>5</v>
      </c>
      <c r="AC26" t="s">
        <v>29</v>
      </c>
      <c r="AE26" t="s">
        <v>31</v>
      </c>
    </row>
    <row r="27" spans="1:31" ht="12.75">
      <c r="A27" t="s">
        <v>37</v>
      </c>
      <c r="C27" s="12">
        <v>51045.523</v>
      </c>
      <c r="D27" s="12">
        <v>0.006</v>
      </c>
      <c r="E27">
        <f t="shared" si="0"/>
        <v>9137.09433387384</v>
      </c>
      <c r="F27">
        <f t="shared" si="1"/>
        <v>9137</v>
      </c>
      <c r="G27">
        <f t="shared" si="2"/>
        <v>0.2712180000016815</v>
      </c>
      <c r="I27">
        <f t="shared" si="3"/>
        <v>0.2712180000016815</v>
      </c>
      <c r="O27">
        <f t="shared" si="4"/>
        <v>0.27643050087510823</v>
      </c>
      <c r="Q27" s="2">
        <f t="shared" si="5"/>
        <v>36027.023</v>
      </c>
      <c r="AA27">
        <v>11</v>
      </c>
      <c r="AC27" t="s">
        <v>36</v>
      </c>
      <c r="AE27" t="s">
        <v>31</v>
      </c>
    </row>
    <row r="28" spans="1:17" ht="12.75">
      <c r="A28" s="27" t="s">
        <v>49</v>
      </c>
      <c r="B28" s="28" t="s">
        <v>50</v>
      </c>
      <c r="C28" s="29">
        <v>53259.3761</v>
      </c>
      <c r="D28" s="30">
        <v>0.0008</v>
      </c>
      <c r="E28">
        <f>+(C28-C$7)/C$8</f>
        <v>9907.107161316218</v>
      </c>
      <c r="F28">
        <f t="shared" si="1"/>
        <v>9907</v>
      </c>
      <c r="G28">
        <f>+C28-(C$7+F28*C$8)</f>
        <v>0.3080980000013369</v>
      </c>
      <c r="J28">
        <f>+G28</f>
        <v>0.3080980000013369</v>
      </c>
      <c r="O28">
        <f>+C$11+C$12*$F28</f>
        <v>0.31166025220705224</v>
      </c>
      <c r="Q28" s="2">
        <f>+C28-15018.5</f>
        <v>38240.8761</v>
      </c>
    </row>
    <row r="29" spans="1:17" ht="12.75">
      <c r="A29" s="31" t="s">
        <v>51</v>
      </c>
      <c r="B29" s="16" t="s">
        <v>50</v>
      </c>
      <c r="C29" s="12">
        <v>53946.5332</v>
      </c>
      <c r="D29" s="9">
        <v>0.0007</v>
      </c>
      <c r="E29">
        <f>+(C29-C$7)/C$8</f>
        <v>10146.11117719609</v>
      </c>
      <c r="F29">
        <f t="shared" si="1"/>
        <v>10146</v>
      </c>
      <c r="G29">
        <f>+C29-(C$7+F29*C$8)</f>
        <v>0.31964399999560555</v>
      </c>
      <c r="J29">
        <f>+G29</f>
        <v>0.31964399999560555</v>
      </c>
      <c r="O29">
        <f>+C$11+C$12*$F29</f>
        <v>0.32259520099709715</v>
      </c>
      <c r="Q29" s="2">
        <f>+C29-15018.5</f>
        <v>38928.0332</v>
      </c>
    </row>
    <row r="30" spans="1:17" ht="12.75">
      <c r="A30" s="40" t="s">
        <v>56</v>
      </c>
      <c r="B30" s="41" t="s">
        <v>50</v>
      </c>
      <c r="C30" s="42">
        <v>55484.7461</v>
      </c>
      <c r="D30" s="42">
        <v>0.0012</v>
      </c>
      <c r="E30">
        <f>+(C30-C$7)/C$8</f>
        <v>10681.12574719504</v>
      </c>
      <c r="F30">
        <f t="shared" si="1"/>
        <v>10681</v>
      </c>
      <c r="G30">
        <f>+C30-(C$7+F30*C$8)</f>
        <v>0.361533999996027</v>
      </c>
      <c r="J30">
        <f>+G30</f>
        <v>0.361533999996027</v>
      </c>
      <c r="O30">
        <f>+C$11+C$12*$F30</f>
        <v>0.34707301523422707</v>
      </c>
      <c r="Q30" s="2">
        <f>+C30-15018.5</f>
        <v>40466.2461</v>
      </c>
    </row>
    <row r="31" spans="1:17" ht="12.75">
      <c r="A31" s="37" t="s">
        <v>57</v>
      </c>
      <c r="B31" s="38" t="s">
        <v>50</v>
      </c>
      <c r="C31" s="39">
        <v>56223.6518</v>
      </c>
      <c r="D31" s="39">
        <v>0.0006000000000000001</v>
      </c>
      <c r="E31">
        <f>+(C31-C$7)/C$8</f>
        <v>10938.12873771428</v>
      </c>
      <c r="F31">
        <f t="shared" si="1"/>
        <v>10938</v>
      </c>
      <c r="G31">
        <f>+C31-(C$7+F31*C$8)</f>
        <v>0.3701320000036503</v>
      </c>
      <c r="J31">
        <f>+G31</f>
        <v>0.3701320000036503</v>
      </c>
      <c r="O31">
        <f>+C$11+C$12*$F31</f>
        <v>0.35883151665281093</v>
      </c>
      <c r="Q31" s="2">
        <f>+C31-15018.5</f>
        <v>41205.1518</v>
      </c>
    </row>
    <row r="32" spans="3:4" ht="12.75">
      <c r="C32" s="12"/>
      <c r="D32" s="12"/>
    </row>
    <row r="33" spans="3:4" ht="12.75">
      <c r="C33" s="12"/>
      <c r="D33" s="1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2022-11-19T03:55:56Z</dcterms:modified>
  <cp:category/>
  <cp:version/>
  <cp:contentType/>
  <cp:contentStatus/>
</cp:coreProperties>
</file>