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750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<sst xmlns="http://schemas.openxmlformats.org/spreadsheetml/2006/main" count="56" uniqueCount="50">
  <si>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IBVS 6244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</si>
  <si>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</si>
  <si>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</si>
  <si>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</si>
  <si>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</si>
  <si>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</si>
  <si>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</si>
  <si>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</si>
  <si>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</si>
  <si>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</si>
  <si>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</si>
  <si>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</si>
  <si>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</si>
  <si>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</si>
  <si>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</si>
  <si>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</si>
  <si>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</si>
  <si>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</si>
  <si>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</si>
  <si>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</si>
  <si>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</si>
  <si>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</si>
  <si>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</si>
  <si>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</si>
  <si>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</si>
  <si>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</si>
  <si>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</si>
  <si>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</si>
  <si>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</si>
  <si>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</si>
  <si>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</si>
  <si>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</si>
  <si>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</si>
  <si>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</si>
  <si>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</si>
  <si>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</si>
  <si>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</si>
  <si>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</si>
  <si>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</si>
  <si>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</si>
  <si>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</si>
  <si>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</si>
  <si>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</si>
  <si>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V0336 Lac</t>
  </si>
  <si>
    <t>EA</t>
  </si>
  <si>
    <t>pr_0</t>
  </si>
  <si>
    <t>~</t>
  </si>
  <si>
    <t>V0336 Lac / GSC na</t>
  </si>
  <si>
    <t>as of 2019-07-05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</si>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</sst>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24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 quotePrefix="1">
      <alignment horizontal="left"/>
    </xf>
    <xf numFmtId="0" fontId="15" fillId="0" borderId="0" xfId="0" applyFont="1" applyAlignment="1">
      <alignment/>
    </xf>
    <xf numFmtId="0" fontId="14" fillId="0" borderId="0" xfId="61" applyFont="1" applyAlignment="1">
      <alignment horizontal="left"/>
      <protection/>
    </xf>
    <xf numFmtId="0" fontId="14" fillId="0" borderId="0" xfId="61" applyFont="1" applyAlignment="1">
      <alignment horizontal="center" wrapText="1"/>
      <protection/>
    </xf>
    <xf numFmtId="0" fontId="14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V0336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742475"/>
        <c:axId val="42682276"/>
      </c:scatterChart>
      <c:valAx>
        <c:axId val="47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276"/>
        <c:crosses val="autoZero"/>
        <c:crossBetween val="midCat"/>
        <c:dispUnits/>
      </c:valAx>
      <c:valAx>
        <c:axId val="426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7" t="s">
        <v>43</v>
      </c>
      <c r="G1" s="31">
        <v>0</v>
      </c>
      <c r="H1" s="38"/>
      <c r="I1" s="39" t="s">
        <v>15</v>
      </c>
      <c r="J1" s="37" t="s">
        <v>43</v>
      </c>
      <c r="K1" s="40">
        <v>22.37552</v>
      </c>
      <c r="L1" s="33">
        <v>55.1433</v>
      </c>
      <c r="M1" s="34">
        <v>34928.43</v>
      </c>
      <c r="N1" s="34">
        <v>44.6068</v>
      </c>
      <c r="O1" s="32" t="s">
        <v>44</v>
      </c>
      <c r="P1" s="41">
        <v>14.2</v>
      </c>
      <c r="Q1" s="41">
        <v>14.9</v>
      </c>
      <c r="R1" s="42" t="s">
        <v>45</v>
      </c>
      <c r="S1" s="43" t="s">
        <v>46</v>
      </c>
    </row>
    <row r="2" spans="1:4" ht="12.75">
      <c r="A2" t="s">
        <v>25</v>
      </c>
      <c r="B2" t="s">
        <v>44</v>
      </c>
      <c r="C2" s="30"/>
      <c r="D2" s="3"/>
    </row>
    <row r="3" ht="13.5" thickBot="1"/>
    <row r="4" spans="1:5" ht="14.25" thickBot="1" thickTop="1">
      <c r="A4" s="5" t="s">
        <v>2</v>
      </c>
      <c r="C4" s="27">
        <v>34928.43</v>
      </c>
      <c r="D4" s="28">
        <v>44.6068</v>
      </c>
      <c r="E4" s="44" t="s">
        <v>48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v>34928.43</v>
      </c>
      <c r="D7" s="29" t="s">
        <v>49</v>
      </c>
    </row>
    <row r="8" spans="1:4" ht="12.75">
      <c r="A8" t="s">
        <v>5</v>
      </c>
      <c r="C8" s="8">
        <v>44.6068</v>
      </c>
      <c r="D8" s="29" t="s">
        <v>49</v>
      </c>
    </row>
    <row r="9" spans="1:5" ht="12.75">
      <c r="A9" s="24" t="s">
        <v>34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18</v>
      </c>
      <c r="B12" s="10"/>
      <c r="C12" s="21">
        <f ca="1">SLOPE(INDIRECT($E$9):G992,INDIRECT($D$9):F992)</f>
        <v>0.01142338164251102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57996.05148830918</v>
      </c>
      <c r="E15" s="14" t="s">
        <v>36</v>
      </c>
      <c r="F15" s="35">
        <v>1</v>
      </c>
    </row>
    <row r="16" spans="1:6" ht="12.75">
      <c r="A16" s="16" t="s">
        <v>6</v>
      </c>
      <c r="B16" s="10"/>
      <c r="C16" s="17">
        <f>+C8+C12</f>
        <v>44.61822338164251</v>
      </c>
      <c r="E16" s="14" t="s">
        <v>32</v>
      </c>
      <c r="F16" s="36">
        <f ca="1">NOW()+15018.5+$C$5/24</f>
        <v>59902.706116319445</v>
      </c>
    </row>
    <row r="17" spans="1:6" ht="13.5" thickBot="1">
      <c r="A17" s="14" t="s">
        <v>29</v>
      </c>
      <c r="B17" s="10"/>
      <c r="C17" s="10">
        <f>COUNT(C21:C2191)</f>
        <v>2</v>
      </c>
      <c r="E17" s="14" t="s">
        <v>37</v>
      </c>
      <c r="F17" s="15">
        <f>ROUND(2*(F16-$C$7)/$C$8,0)/2+F15</f>
        <v>561</v>
      </c>
    </row>
    <row r="18" spans="1:6" ht="14.25" thickBot="1" thickTop="1">
      <c r="A18" s="16" t="s">
        <v>7</v>
      </c>
      <c r="B18" s="10"/>
      <c r="C18" s="19">
        <f>+C15</f>
        <v>57996.05148830918</v>
      </c>
      <c r="D18" s="20">
        <f>+C16</f>
        <v>44.61822338164251</v>
      </c>
      <c r="E18" s="14" t="s">
        <v>38</v>
      </c>
      <c r="F18" s="23">
        <f>ROUND(2*(F16-$C$15)/$C$16,0)/2+F15</f>
        <v>43.5</v>
      </c>
    </row>
    <row r="19" spans="5:6" ht="13.5" thickTop="1">
      <c r="E19" s="14" t="s">
        <v>33</v>
      </c>
      <c r="F19" s="18">
        <f>+$C$15+$C$16*F18-15018.5-$C$5/24</f>
        <v>44918.84003874397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35</v>
      </c>
    </row>
    <row r="21" spans="1:17" ht="12.75">
      <c r="A21" t="s">
        <v>49</v>
      </c>
      <c r="C21" s="8">
        <v>34928.43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19909.93</v>
      </c>
    </row>
    <row r="22" spans="1:17" ht="12.75">
      <c r="A22" s="45" t="s">
        <v>0</v>
      </c>
      <c r="B22" s="46" t="s">
        <v>1</v>
      </c>
      <c r="C22" s="47">
        <v>58018.3606</v>
      </c>
      <c r="D22" s="47">
        <v>0.0041</v>
      </c>
      <c r="E22">
        <f>+(C22-C$7)/C$8</f>
        <v>517.6325268793099</v>
      </c>
      <c r="F22">
        <f>ROUND(2*E22,0)/2</f>
        <v>517.5</v>
      </c>
      <c r="G22">
        <f>+C22-(C$7+F22*C$8)</f>
        <v>5.911599999999453</v>
      </c>
      <c r="K22">
        <f>+G22</f>
        <v>5.911599999999453</v>
      </c>
      <c r="O22">
        <f>+C$11+C$12*$F22</f>
        <v>5.911599999999453</v>
      </c>
      <c r="Q22" s="2">
        <f>+C22-15018.5</f>
        <v>42999.8606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3977" r:id="rId1" display="http://vsolj.cetus-net.org/bulletin.html"/>
    <hyperlink ref="H63970" r:id="rId2" display="https://www.aavso.org/ejaavso"/>
    <hyperlink ref="I63977" r:id="rId3" display="http://vsolj.cetus-net.org/bulletin.html"/>
    <hyperlink ref="AQ57628" r:id="rId4" display="http://cdsbib.u-strasbg.fr/cgi-bin/cdsbib?1990RMxAA..21..381G"/>
    <hyperlink ref="H63974" r:id="rId5" display="https://www.aavso.org/ejaavso"/>
    <hyperlink ref="AP4992" r:id="rId6" display="http://cdsbib.u-strasbg.fr/cgi-bin/cdsbib?1990RMxAA..21..381G"/>
    <hyperlink ref="AP4995" r:id="rId7" display="http://cdsbib.u-strasbg.fr/cgi-bin/cdsbib?1990RMxAA..21..381G"/>
    <hyperlink ref="AP4993" r:id="rId8" display="http://cdsbib.u-strasbg.fr/cgi-bin/cdsbib?1990RMxAA..21..381G"/>
    <hyperlink ref="AP4977" r:id="rId9" display="http://cdsbib.u-strasbg.fr/cgi-bin/cdsbib?1990RMxAA..21..381G"/>
    <hyperlink ref="AQ5206" r:id="rId10" display="http://cdsbib.u-strasbg.fr/cgi-bin/cdsbib?1990RMxAA..21..381G"/>
    <hyperlink ref="AQ5210" r:id="rId11" display="http://cdsbib.u-strasbg.fr/cgi-bin/cdsbib?1990RMxAA..21..381G"/>
    <hyperlink ref="AQ64890" r:id="rId12" display="http://cdsbib.u-strasbg.fr/cgi-bin/cdsbib?1990RMxAA..21..381G"/>
    <hyperlink ref="I2098" r:id="rId13" display="http://vsolj.cetus-net.org/bulletin.html"/>
    <hyperlink ref="H2098" r:id="rId14" display="http://vsolj.cetus-net.org/bulletin.html"/>
    <hyperlink ref="AQ15" r:id="rId15" display="http://cdsbib.u-strasbg.fr/cgi-bin/cdsbib?1990RMxAA..21..381G"/>
    <hyperlink ref="AQ14" r:id="rId16" display="http://cdsbib.u-strasbg.fr/cgi-bin/cdsbib?1990RMxAA..21..381G"/>
    <hyperlink ref="AP3268" r:id="rId17" display="http://cdsbib.u-strasbg.fr/cgi-bin/cdsbib?1990RMxAA..21..381G"/>
    <hyperlink ref="AP3286" r:id="rId18" display="http://cdsbib.u-strasbg.fr/cgi-bin/cdsbib?1990RMxAA..21..381G"/>
    <hyperlink ref="AP3287" r:id="rId19" display="http://cdsbib.u-strasbg.fr/cgi-bin/cdsbib?1990RMxAA..21..381G"/>
    <hyperlink ref="AP3283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